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FF6B" lockStructure="1"/>
  <bookViews>
    <workbookView xWindow="14505" yWindow="-15" windowWidth="14310" windowHeight="13005"/>
  </bookViews>
  <sheets>
    <sheet name="Contents" sheetId="10" r:id="rId1"/>
    <sheet name="1. UIFSM Allocation" sheetId="1" r:id="rId2"/>
    <sheet name="2. UIFSM Pupil Numbers" sheetId="7" r:id="rId3"/>
    <sheet name="886_Maintained Schools" sheetId="8" state="hidden" r:id="rId4"/>
    <sheet name="Allocation Data" sheetId="3" state="hidden" r:id="rId5"/>
  </sheets>
  <definedNames>
    <definedName name="_xlnm._FilterDatabase" localSheetId="3" hidden="1">'886_Maintained Schools'!$A$12:$AV$341</definedName>
    <definedName name="_xlnm._FilterDatabase" localSheetId="4" hidden="1">'Allocation Data'!$A$3:$L$332</definedName>
  </definedNames>
  <calcPr calcId="145621"/>
</workbook>
</file>

<file path=xl/calcChain.xml><?xml version="1.0" encoding="utf-8"?>
<calcChain xmlns="http://schemas.openxmlformats.org/spreadsheetml/2006/main">
  <c r="F4" i="7" l="1"/>
  <c r="D5" i="1"/>
  <c r="F44" i="7"/>
  <c r="F42" i="7"/>
  <c r="F38" i="7"/>
  <c r="F36" i="7"/>
  <c r="F27" i="7"/>
  <c r="F25" i="7"/>
  <c r="F21" i="7"/>
  <c r="F19" i="7"/>
  <c r="AO17" i="8"/>
  <c r="AI17" i="8"/>
  <c r="AS17" i="8" s="1"/>
  <c r="AC17" i="8"/>
  <c r="W17" i="8"/>
  <c r="AO20" i="8"/>
  <c r="AI20" i="8"/>
  <c r="AS20" i="8" s="1"/>
  <c r="AC20" i="8"/>
  <c r="W20" i="8"/>
  <c r="AO19" i="8"/>
  <c r="AI19" i="8"/>
  <c r="AS19" i="8" s="1"/>
  <c r="AC19" i="8"/>
  <c r="W19" i="8"/>
  <c r="AO18" i="8"/>
  <c r="AI18" i="8"/>
  <c r="AS18" i="8" s="1"/>
  <c r="AC18" i="8"/>
  <c r="W18" i="8"/>
  <c r="AO311" i="8"/>
  <c r="AI311" i="8"/>
  <c r="AS311" i="8" s="1"/>
  <c r="AC311" i="8"/>
  <c r="W311" i="8"/>
  <c r="AO326" i="8"/>
  <c r="AI326" i="8"/>
  <c r="AS326" i="8" s="1"/>
  <c r="AC326" i="8"/>
  <c r="W326" i="8"/>
  <c r="AO310" i="8"/>
  <c r="AI310" i="8"/>
  <c r="AS310" i="8" s="1"/>
  <c r="AC310" i="8"/>
  <c r="W310" i="8"/>
  <c r="AO309" i="8"/>
  <c r="AI309" i="8"/>
  <c r="AS309" i="8" s="1"/>
  <c r="AC309" i="8"/>
  <c r="W309" i="8"/>
  <c r="AO308" i="8"/>
  <c r="AI308" i="8"/>
  <c r="AS308" i="8" s="1"/>
  <c r="AC308" i="8"/>
  <c r="W308" i="8"/>
  <c r="AO307" i="8"/>
  <c r="AI307" i="8"/>
  <c r="AS307" i="8" s="1"/>
  <c r="AC307" i="8"/>
  <c r="W307" i="8"/>
  <c r="AO306" i="8"/>
  <c r="AI306" i="8"/>
  <c r="AS306" i="8" s="1"/>
  <c r="AC306" i="8"/>
  <c r="W306" i="8"/>
  <c r="AO305" i="8"/>
  <c r="AI305" i="8"/>
  <c r="AS305" i="8" s="1"/>
  <c r="AC305" i="8"/>
  <c r="W305" i="8"/>
  <c r="AO304" i="8"/>
  <c r="AI304" i="8"/>
  <c r="AS304" i="8" s="1"/>
  <c r="AC304" i="8"/>
  <c r="W304" i="8"/>
  <c r="AO303" i="8"/>
  <c r="AI303" i="8"/>
  <c r="AS303" i="8" s="1"/>
  <c r="AC303" i="8"/>
  <c r="W303" i="8"/>
  <c r="AO302" i="8"/>
  <c r="AI302" i="8"/>
  <c r="AS302" i="8" s="1"/>
  <c r="AC302" i="8"/>
  <c r="W302" i="8"/>
  <c r="AO301" i="8"/>
  <c r="AI301" i="8"/>
  <c r="AS301" i="8" s="1"/>
  <c r="AC301" i="8"/>
  <c r="W301" i="8"/>
  <c r="AO300" i="8"/>
  <c r="AI300" i="8"/>
  <c r="AS300" i="8" s="1"/>
  <c r="AC300" i="8"/>
  <c r="W300" i="8"/>
  <c r="AO341" i="8"/>
  <c r="AI341" i="8"/>
  <c r="AS341" i="8" s="1"/>
  <c r="AC341" i="8"/>
  <c r="W341" i="8"/>
  <c r="AO297" i="8"/>
  <c r="AI297" i="8"/>
  <c r="AS297" i="8" s="1"/>
  <c r="AC297" i="8"/>
  <c r="W297" i="8"/>
  <c r="AO340" i="8"/>
  <c r="AI340" i="8"/>
  <c r="AS340" i="8" s="1"/>
  <c r="AC340" i="8"/>
  <c r="W340" i="8"/>
  <c r="AO296" i="8"/>
  <c r="AI296" i="8"/>
  <c r="AS296" i="8" s="1"/>
  <c r="AC296" i="8"/>
  <c r="W296" i="8"/>
  <c r="AO22" i="8"/>
  <c r="AI22" i="8"/>
  <c r="AS22" i="8" s="1"/>
  <c r="AC22" i="8"/>
  <c r="W22" i="8"/>
  <c r="AO295" i="8"/>
  <c r="AI295" i="8"/>
  <c r="AS295" i="8" s="1"/>
  <c r="AC295" i="8"/>
  <c r="W295" i="8"/>
  <c r="AO257" i="8"/>
  <c r="AI257" i="8"/>
  <c r="AS257" i="8" s="1"/>
  <c r="AC257" i="8"/>
  <c r="W257" i="8"/>
  <c r="AO168" i="8"/>
  <c r="AI168" i="8"/>
  <c r="AS168" i="8" s="1"/>
  <c r="AC168" i="8"/>
  <c r="W168" i="8"/>
  <c r="AO299" i="8"/>
  <c r="AI299" i="8"/>
  <c r="AC299" i="8"/>
  <c r="W299" i="8"/>
  <c r="AO14" i="8"/>
  <c r="AI14" i="8"/>
  <c r="AS14" i="8" s="1"/>
  <c r="AC14" i="8"/>
  <c r="W14" i="8"/>
  <c r="AO167" i="8"/>
  <c r="AI167" i="8"/>
  <c r="AS167" i="8" s="1"/>
  <c r="AC167" i="8"/>
  <c r="W167" i="8"/>
  <c r="AO339" i="8"/>
  <c r="AI339" i="8"/>
  <c r="AC339" i="8"/>
  <c r="W339" i="8"/>
  <c r="AO338" i="8"/>
  <c r="AI338" i="8"/>
  <c r="AC338" i="8"/>
  <c r="W338" i="8"/>
  <c r="AO298" i="8"/>
  <c r="AI298" i="8"/>
  <c r="AC298" i="8"/>
  <c r="W298" i="8"/>
  <c r="AO165" i="8"/>
  <c r="AI165" i="8"/>
  <c r="AC165" i="8"/>
  <c r="W165" i="8"/>
  <c r="AO256" i="8"/>
  <c r="AS256" i="8" s="1"/>
  <c r="AI256" i="8"/>
  <c r="AC256" i="8"/>
  <c r="W256" i="8"/>
  <c r="AQ256" i="8" s="1"/>
  <c r="AO166" i="8"/>
  <c r="AS166" i="8" s="1"/>
  <c r="AI166" i="8"/>
  <c r="AC166" i="8"/>
  <c r="W166" i="8"/>
  <c r="AQ166" i="8" s="1"/>
  <c r="AO337" i="8"/>
  <c r="AI337" i="8"/>
  <c r="AC337" i="8"/>
  <c r="W337" i="8"/>
  <c r="AO336" i="8"/>
  <c r="AI336" i="8"/>
  <c r="AC336" i="8"/>
  <c r="W336" i="8"/>
  <c r="AO335" i="8"/>
  <c r="AI335" i="8"/>
  <c r="AC335" i="8"/>
  <c r="W335" i="8"/>
  <c r="AO334" i="8"/>
  <c r="AI334" i="8"/>
  <c r="AC334" i="8"/>
  <c r="W334" i="8"/>
  <c r="AO333" i="8"/>
  <c r="AI333" i="8"/>
  <c r="AC333" i="8"/>
  <c r="W333" i="8"/>
  <c r="AO332" i="8"/>
  <c r="AI332" i="8"/>
  <c r="AC332" i="8"/>
  <c r="W332" i="8"/>
  <c r="AO331" i="8"/>
  <c r="AI331" i="8"/>
  <c r="AC331" i="8"/>
  <c r="W331" i="8"/>
  <c r="AO330" i="8"/>
  <c r="AI330" i="8"/>
  <c r="AC330" i="8"/>
  <c r="W330" i="8"/>
  <c r="AO329" i="8"/>
  <c r="AI329" i="8"/>
  <c r="AC329" i="8"/>
  <c r="W329" i="8"/>
  <c r="AO328" i="8"/>
  <c r="AI328" i="8"/>
  <c r="AC328" i="8"/>
  <c r="W328" i="8"/>
  <c r="AO327" i="8"/>
  <c r="AS327" i="8" s="1"/>
  <c r="AI327" i="8"/>
  <c r="AC327" i="8"/>
  <c r="W327" i="8"/>
  <c r="AQ327" i="8" s="1"/>
  <c r="AO325" i="8"/>
  <c r="AS325" i="8" s="1"/>
  <c r="AI325" i="8"/>
  <c r="AC325" i="8"/>
  <c r="W325" i="8"/>
  <c r="AQ325" i="8" s="1"/>
  <c r="AO324" i="8"/>
  <c r="AI324" i="8"/>
  <c r="AC324" i="8"/>
  <c r="W324" i="8"/>
  <c r="AO323" i="8"/>
  <c r="AI323" i="8"/>
  <c r="AC323" i="8"/>
  <c r="W323" i="8"/>
  <c r="AS322" i="8"/>
  <c r="AO322" i="8"/>
  <c r="AI322" i="8"/>
  <c r="AC322" i="8"/>
  <c r="W322" i="8"/>
  <c r="AO321" i="8"/>
  <c r="AS321" i="8" s="1"/>
  <c r="AI321" i="8"/>
  <c r="AC321" i="8"/>
  <c r="W321" i="8"/>
  <c r="AQ321" i="8" s="1"/>
  <c r="AO320" i="8"/>
  <c r="AI320" i="8"/>
  <c r="AC320" i="8"/>
  <c r="W320" i="8"/>
  <c r="AO319" i="8"/>
  <c r="AI319" i="8"/>
  <c r="AC319" i="8"/>
  <c r="W319" i="8"/>
  <c r="AO318" i="8"/>
  <c r="AI318" i="8"/>
  <c r="AC318" i="8"/>
  <c r="W318" i="8"/>
  <c r="AO317" i="8"/>
  <c r="AI317" i="8"/>
  <c r="AC317" i="8"/>
  <c r="W317" i="8"/>
  <c r="AO316" i="8"/>
  <c r="AI316" i="8"/>
  <c r="AC316" i="8"/>
  <c r="W316" i="8"/>
  <c r="AO315" i="8"/>
  <c r="AI315" i="8"/>
  <c r="AC315" i="8"/>
  <c r="W315" i="8"/>
  <c r="AO314" i="8"/>
  <c r="AI314" i="8"/>
  <c r="AC314" i="8"/>
  <c r="W314" i="8"/>
  <c r="AO313" i="8"/>
  <c r="AI313" i="8"/>
  <c r="AC313" i="8"/>
  <c r="W313" i="8"/>
  <c r="AO312" i="8"/>
  <c r="AI312" i="8"/>
  <c r="AC312" i="8"/>
  <c r="W312" i="8"/>
  <c r="AO294" i="8"/>
  <c r="AI294" i="8"/>
  <c r="AC294" i="8"/>
  <c r="W294" i="8"/>
  <c r="AO293" i="8"/>
  <c r="AS293" i="8" s="1"/>
  <c r="AI293" i="8"/>
  <c r="AC293" i="8"/>
  <c r="W293" i="8"/>
  <c r="AQ293" i="8" s="1"/>
  <c r="AO292" i="8"/>
  <c r="AS292" i="8" s="1"/>
  <c r="AI292" i="8"/>
  <c r="AC292" i="8"/>
  <c r="W292" i="8"/>
  <c r="AQ292" i="8" s="1"/>
  <c r="AO291" i="8"/>
  <c r="AI291" i="8"/>
  <c r="AC291" i="8"/>
  <c r="W291" i="8"/>
  <c r="AO290" i="8"/>
  <c r="AI290" i="8"/>
  <c r="AC290" i="8"/>
  <c r="W290" i="8"/>
  <c r="AO289" i="8"/>
  <c r="AI289" i="8"/>
  <c r="AS289" i="8" s="1"/>
  <c r="AC289" i="8"/>
  <c r="W289" i="8"/>
  <c r="AO288" i="8"/>
  <c r="AI288" i="8"/>
  <c r="AC288" i="8"/>
  <c r="W288" i="8"/>
  <c r="AO13" i="8"/>
  <c r="AI13" i="8"/>
  <c r="AC13" i="8"/>
  <c r="W13" i="8"/>
  <c r="AO287" i="8"/>
  <c r="AI287" i="8"/>
  <c r="AC287" i="8"/>
  <c r="W287" i="8"/>
  <c r="AO286" i="8"/>
  <c r="AI286" i="8"/>
  <c r="AS286" i="8" s="1"/>
  <c r="AC286" i="8"/>
  <c r="W286" i="8"/>
  <c r="AO285" i="8"/>
  <c r="AI285" i="8"/>
  <c r="AC285" i="8"/>
  <c r="W285" i="8"/>
  <c r="AO284" i="8"/>
  <c r="AI284" i="8"/>
  <c r="AS284" i="8" s="1"/>
  <c r="AC284" i="8"/>
  <c r="W284" i="8"/>
  <c r="AO283" i="8"/>
  <c r="AI283" i="8"/>
  <c r="AS283" i="8" s="1"/>
  <c r="AC283" i="8"/>
  <c r="W283" i="8"/>
  <c r="AO282" i="8"/>
  <c r="AI282" i="8"/>
  <c r="AS282" i="8" s="1"/>
  <c r="AC282" i="8"/>
  <c r="W282" i="8"/>
  <c r="AO281" i="8"/>
  <c r="AI281" i="8"/>
  <c r="AC281" i="8"/>
  <c r="W281" i="8"/>
  <c r="AO280" i="8"/>
  <c r="AI280" i="8"/>
  <c r="AS280" i="8" s="1"/>
  <c r="AC280" i="8"/>
  <c r="W280" i="8"/>
  <c r="AO279" i="8"/>
  <c r="AI279" i="8"/>
  <c r="AS279" i="8" s="1"/>
  <c r="AC279" i="8"/>
  <c r="W279" i="8"/>
  <c r="AO278" i="8"/>
  <c r="AI278" i="8"/>
  <c r="AC278" i="8"/>
  <c r="W278" i="8"/>
  <c r="AO277" i="8"/>
  <c r="AI277" i="8"/>
  <c r="AC277" i="8"/>
  <c r="W277" i="8"/>
  <c r="AO276" i="8"/>
  <c r="AI276" i="8"/>
  <c r="AC276" i="8"/>
  <c r="W276" i="8"/>
  <c r="AO275" i="8"/>
  <c r="AI275" i="8"/>
  <c r="AC275" i="8"/>
  <c r="W275" i="8"/>
  <c r="AO274" i="8"/>
  <c r="AI274" i="8"/>
  <c r="AS274" i="8" s="1"/>
  <c r="AC274" i="8"/>
  <c r="W274" i="8"/>
  <c r="AO273" i="8"/>
  <c r="AI273" i="8"/>
  <c r="AC273" i="8"/>
  <c r="W273" i="8"/>
  <c r="AO272" i="8"/>
  <c r="AI272" i="8"/>
  <c r="AC272" i="8"/>
  <c r="W272" i="8"/>
  <c r="AO271" i="8"/>
  <c r="AI271" i="8"/>
  <c r="AC271" i="8"/>
  <c r="W271" i="8"/>
  <c r="AO270" i="8"/>
  <c r="AI270" i="8"/>
  <c r="AS270" i="8" s="1"/>
  <c r="AC270" i="8"/>
  <c r="W270" i="8"/>
  <c r="AO269" i="8"/>
  <c r="AI269" i="8"/>
  <c r="AS269" i="8" s="1"/>
  <c r="AC269" i="8"/>
  <c r="W269" i="8"/>
  <c r="AO268" i="8"/>
  <c r="AI268" i="8"/>
  <c r="AC268" i="8"/>
  <c r="W268" i="8"/>
  <c r="AO267" i="8"/>
  <c r="AS267" i="8" s="1"/>
  <c r="AI267" i="8"/>
  <c r="AC267" i="8"/>
  <c r="W267" i="8"/>
  <c r="AQ267" i="8" s="1"/>
  <c r="AO266" i="8"/>
  <c r="AI266" i="8"/>
  <c r="AC266" i="8"/>
  <c r="W266" i="8"/>
  <c r="AO265" i="8"/>
  <c r="AI265" i="8"/>
  <c r="AC265" i="8"/>
  <c r="W265" i="8"/>
  <c r="AO264" i="8"/>
  <c r="AS264" i="8" s="1"/>
  <c r="AI264" i="8"/>
  <c r="AC264" i="8"/>
  <c r="W264" i="8"/>
  <c r="AQ264" i="8" s="1"/>
  <c r="AS263" i="8"/>
  <c r="AO263" i="8"/>
  <c r="AI263" i="8"/>
  <c r="AC263" i="8"/>
  <c r="W263" i="8"/>
  <c r="AO262" i="8"/>
  <c r="AI262" i="8"/>
  <c r="AC262" i="8"/>
  <c r="W262" i="8"/>
  <c r="AO261" i="8"/>
  <c r="AI261" i="8"/>
  <c r="AC261" i="8"/>
  <c r="W261" i="8"/>
  <c r="AO260" i="8"/>
  <c r="AS260" i="8" s="1"/>
  <c r="AI260" i="8"/>
  <c r="AC260" i="8"/>
  <c r="W260" i="8"/>
  <c r="AQ260" i="8" s="1"/>
  <c r="AO259" i="8"/>
  <c r="AI259" i="8"/>
  <c r="AS259" i="8" s="1"/>
  <c r="AC259" i="8"/>
  <c r="W259" i="8"/>
  <c r="AO16" i="8"/>
  <c r="AI16" i="8"/>
  <c r="AS16" i="8" s="1"/>
  <c r="AC16" i="8"/>
  <c r="W16" i="8"/>
  <c r="AO258" i="8"/>
  <c r="AI258" i="8"/>
  <c r="AS258" i="8" s="1"/>
  <c r="AC258" i="8"/>
  <c r="W258" i="8"/>
  <c r="AO255" i="8"/>
  <c r="AI255" i="8"/>
  <c r="AC255" i="8"/>
  <c r="W255" i="8"/>
  <c r="AO254" i="8"/>
  <c r="AI254" i="8"/>
  <c r="AS254" i="8" s="1"/>
  <c r="AC254" i="8"/>
  <c r="W254" i="8"/>
  <c r="AO253" i="8"/>
  <c r="AI253" i="8"/>
  <c r="AS253" i="8" s="1"/>
  <c r="AC253" i="8"/>
  <c r="W253" i="8"/>
  <c r="AO252" i="8"/>
  <c r="AI252" i="8"/>
  <c r="AS252" i="8" s="1"/>
  <c r="AC252" i="8"/>
  <c r="W252" i="8"/>
  <c r="AO251" i="8"/>
  <c r="AI251" i="8"/>
  <c r="AC251" i="8"/>
  <c r="W251" i="8"/>
  <c r="AO250" i="8"/>
  <c r="AI250" i="8"/>
  <c r="AS250" i="8" s="1"/>
  <c r="AC250" i="8"/>
  <c r="W250" i="8"/>
  <c r="AQ250" i="8" s="1"/>
  <c r="AO249" i="8"/>
  <c r="AI249" i="8"/>
  <c r="AS249" i="8" s="1"/>
  <c r="AC249" i="8"/>
  <c r="W249" i="8"/>
  <c r="AO248" i="8"/>
  <c r="AI248" i="8"/>
  <c r="AS248" i="8" s="1"/>
  <c r="AC248" i="8"/>
  <c r="W248" i="8"/>
  <c r="AO247" i="8"/>
  <c r="AI247" i="8"/>
  <c r="AC247" i="8"/>
  <c r="W247" i="8"/>
  <c r="AQ247" i="8" s="1"/>
  <c r="AO246" i="8"/>
  <c r="AS246" i="8" s="1"/>
  <c r="AI246" i="8"/>
  <c r="AC246" i="8"/>
  <c r="W246" i="8"/>
  <c r="AQ246" i="8" s="1"/>
  <c r="AO245" i="8"/>
  <c r="AI245" i="8"/>
  <c r="AC245" i="8"/>
  <c r="W245" i="8"/>
  <c r="AO244" i="8"/>
  <c r="AI244" i="8"/>
  <c r="AC244" i="8"/>
  <c r="W244" i="8"/>
  <c r="AO243" i="8"/>
  <c r="AI243" i="8"/>
  <c r="AC243" i="8"/>
  <c r="W243" i="8"/>
  <c r="AO242" i="8"/>
  <c r="AS242" i="8" s="1"/>
  <c r="AI242" i="8"/>
  <c r="AC242" i="8"/>
  <c r="W242" i="8"/>
  <c r="AQ242" i="8" s="1"/>
  <c r="AO241" i="8"/>
  <c r="AS241" i="8" s="1"/>
  <c r="AI241" i="8"/>
  <c r="AC241" i="8"/>
  <c r="W241" i="8"/>
  <c r="AQ241" i="8" s="1"/>
  <c r="AO240" i="8"/>
  <c r="AS240" i="8" s="1"/>
  <c r="AI240" i="8"/>
  <c r="AC240" i="8"/>
  <c r="W240" i="8"/>
  <c r="AQ240" i="8" s="1"/>
  <c r="AS239" i="8"/>
  <c r="AO239" i="8"/>
  <c r="AI239" i="8"/>
  <c r="AC239" i="8"/>
  <c r="W239" i="8"/>
  <c r="AO238" i="8"/>
  <c r="AI238" i="8"/>
  <c r="AS238" i="8" s="1"/>
  <c r="AC238" i="8"/>
  <c r="W238" i="8"/>
  <c r="AO237" i="8"/>
  <c r="AI237" i="8"/>
  <c r="AC237" i="8"/>
  <c r="W237" i="8"/>
  <c r="AO236" i="8"/>
  <c r="AI236" i="8"/>
  <c r="AC236" i="8"/>
  <c r="W236" i="8"/>
  <c r="AO235" i="8"/>
  <c r="AI235" i="8"/>
  <c r="AS235" i="8" s="1"/>
  <c r="AC235" i="8"/>
  <c r="W235" i="8"/>
  <c r="AO234" i="8"/>
  <c r="AI234" i="8"/>
  <c r="AS234" i="8" s="1"/>
  <c r="AC234" i="8"/>
  <c r="W234" i="8"/>
  <c r="AO233" i="8"/>
  <c r="AI233" i="8"/>
  <c r="AC233" i="8"/>
  <c r="W233" i="8"/>
  <c r="AO232" i="8"/>
  <c r="AI232" i="8"/>
  <c r="AC232" i="8"/>
  <c r="W232" i="8"/>
  <c r="AO231" i="8"/>
  <c r="AI231" i="8"/>
  <c r="AC231" i="8"/>
  <c r="W231" i="8"/>
  <c r="AO230" i="8"/>
  <c r="AI230" i="8"/>
  <c r="AS230" i="8" s="1"/>
  <c r="AC230" i="8"/>
  <c r="W230" i="8"/>
  <c r="AO229" i="8"/>
  <c r="AI229" i="8"/>
  <c r="AC229" i="8"/>
  <c r="W229" i="8"/>
  <c r="AO228" i="8"/>
  <c r="AI228" i="8"/>
  <c r="AC228" i="8"/>
  <c r="W228" i="8"/>
  <c r="AO227" i="8"/>
  <c r="AI227" i="8"/>
  <c r="AS227" i="8" s="1"/>
  <c r="AC227" i="8"/>
  <c r="W227" i="8"/>
  <c r="AO226" i="8"/>
  <c r="AI226" i="8"/>
  <c r="AS226" i="8" s="1"/>
  <c r="AC226" i="8"/>
  <c r="W226" i="8"/>
  <c r="AO225" i="8"/>
  <c r="AI225" i="8"/>
  <c r="AC225" i="8"/>
  <c r="W225" i="8"/>
  <c r="AO224" i="8"/>
  <c r="AI224" i="8"/>
  <c r="AC224" i="8"/>
  <c r="W224" i="8"/>
  <c r="AO223" i="8"/>
  <c r="AI223" i="8"/>
  <c r="AC223" i="8"/>
  <c r="W223" i="8"/>
  <c r="AO222" i="8"/>
  <c r="AI222" i="8"/>
  <c r="AC222" i="8"/>
  <c r="W222" i="8"/>
  <c r="AO221" i="8"/>
  <c r="AI221" i="8"/>
  <c r="AC221" i="8"/>
  <c r="W221" i="8"/>
  <c r="AO220" i="8"/>
  <c r="AI220" i="8"/>
  <c r="AC220" i="8"/>
  <c r="W220" i="8"/>
  <c r="AO219" i="8"/>
  <c r="AI219" i="8"/>
  <c r="AC219" i="8"/>
  <c r="W219" i="8"/>
  <c r="AO218" i="8"/>
  <c r="AI218" i="8"/>
  <c r="AS218" i="8" s="1"/>
  <c r="AC218" i="8"/>
  <c r="W218" i="8"/>
  <c r="AO217" i="8"/>
  <c r="AI217" i="8"/>
  <c r="AS217" i="8" s="1"/>
  <c r="AC217" i="8"/>
  <c r="W217" i="8"/>
  <c r="AO216" i="8"/>
  <c r="AI216" i="8"/>
  <c r="AS216" i="8" s="1"/>
  <c r="AC216" i="8"/>
  <c r="W216" i="8"/>
  <c r="AO215" i="8"/>
  <c r="AI215" i="8"/>
  <c r="AS215" i="8" s="1"/>
  <c r="AC215" i="8"/>
  <c r="W215" i="8"/>
  <c r="AO214" i="8"/>
  <c r="AI214" i="8"/>
  <c r="AS214" i="8" s="1"/>
  <c r="AC214" i="8"/>
  <c r="W214" i="8"/>
  <c r="AO213" i="8"/>
  <c r="AI213" i="8"/>
  <c r="AS213" i="8" s="1"/>
  <c r="AC213" i="8"/>
  <c r="W213" i="8"/>
  <c r="AO212" i="8"/>
  <c r="AI212" i="8"/>
  <c r="AS212" i="8" s="1"/>
  <c r="AC212" i="8"/>
  <c r="W212" i="8"/>
  <c r="AO211" i="8"/>
  <c r="AI211" i="8"/>
  <c r="AS211" i="8" s="1"/>
  <c r="AC211" i="8"/>
  <c r="W211" i="8"/>
  <c r="AO210" i="8"/>
  <c r="AI210" i="8"/>
  <c r="AS210" i="8" s="1"/>
  <c r="AC210" i="8"/>
  <c r="W210" i="8"/>
  <c r="AO209" i="8"/>
  <c r="AI209" i="8"/>
  <c r="AS209" i="8" s="1"/>
  <c r="AC209" i="8"/>
  <c r="W209" i="8"/>
  <c r="AO208" i="8"/>
  <c r="AI208" i="8"/>
  <c r="AS208" i="8" s="1"/>
  <c r="AC208" i="8"/>
  <c r="W208" i="8"/>
  <c r="AO207" i="8"/>
  <c r="AI207" i="8"/>
  <c r="AS207" i="8" s="1"/>
  <c r="AC207" i="8"/>
  <c r="W207" i="8"/>
  <c r="AO206" i="8"/>
  <c r="AI206" i="8"/>
  <c r="AS206" i="8" s="1"/>
  <c r="AC206" i="8"/>
  <c r="W206" i="8"/>
  <c r="AO205" i="8"/>
  <c r="AI205" i="8"/>
  <c r="AS205" i="8" s="1"/>
  <c r="AC205" i="8"/>
  <c r="W205" i="8"/>
  <c r="AO204" i="8"/>
  <c r="AI204" i="8"/>
  <c r="AS204" i="8" s="1"/>
  <c r="AC204" i="8"/>
  <c r="W204" i="8"/>
  <c r="AO203" i="8"/>
  <c r="AI203" i="8"/>
  <c r="AS203" i="8" s="1"/>
  <c r="AC203" i="8"/>
  <c r="W203" i="8"/>
  <c r="AO202" i="8"/>
  <c r="AI202" i="8"/>
  <c r="AS202" i="8" s="1"/>
  <c r="AC202" i="8"/>
  <c r="W202" i="8"/>
  <c r="AO201" i="8"/>
  <c r="AI201" i="8"/>
  <c r="AS201" i="8" s="1"/>
  <c r="AC201" i="8"/>
  <c r="W201" i="8"/>
  <c r="AO200" i="8"/>
  <c r="AI200" i="8"/>
  <c r="AS200" i="8" s="1"/>
  <c r="AC200" i="8"/>
  <c r="W200" i="8"/>
  <c r="AO199" i="8"/>
  <c r="AI199" i="8"/>
  <c r="AS199" i="8" s="1"/>
  <c r="AC199" i="8"/>
  <c r="W199" i="8"/>
  <c r="AO198" i="8"/>
  <c r="AI198" i="8"/>
  <c r="AS198" i="8" s="1"/>
  <c r="AC198" i="8"/>
  <c r="W198" i="8"/>
  <c r="AO197" i="8"/>
  <c r="AI197" i="8"/>
  <c r="AS197" i="8" s="1"/>
  <c r="AC197" i="8"/>
  <c r="W197" i="8"/>
  <c r="AO196" i="8"/>
  <c r="AI196" i="8"/>
  <c r="AS196" i="8" s="1"/>
  <c r="AC196" i="8"/>
  <c r="W196" i="8"/>
  <c r="AO195" i="8"/>
  <c r="AI195" i="8"/>
  <c r="AS195" i="8" s="1"/>
  <c r="AC195" i="8"/>
  <c r="W195" i="8"/>
  <c r="AO194" i="8"/>
  <c r="AI194" i="8"/>
  <c r="AS194" i="8" s="1"/>
  <c r="AC194" i="8"/>
  <c r="W194" i="8"/>
  <c r="AO193" i="8"/>
  <c r="AI193" i="8"/>
  <c r="AS193" i="8" s="1"/>
  <c r="AC193" i="8"/>
  <c r="W193" i="8"/>
  <c r="AO192" i="8"/>
  <c r="AI192" i="8"/>
  <c r="AS192" i="8" s="1"/>
  <c r="AC192" i="8"/>
  <c r="W192" i="8"/>
  <c r="AO191" i="8"/>
  <c r="AI191" i="8"/>
  <c r="AS191" i="8" s="1"/>
  <c r="AC191" i="8"/>
  <c r="W191" i="8"/>
  <c r="AO190" i="8"/>
  <c r="AI190" i="8"/>
  <c r="AS190" i="8" s="1"/>
  <c r="AC190" i="8"/>
  <c r="W190" i="8"/>
  <c r="AO189" i="8"/>
  <c r="AI189" i="8"/>
  <c r="AS189" i="8" s="1"/>
  <c r="AC189" i="8"/>
  <c r="W189" i="8"/>
  <c r="AO188" i="8"/>
  <c r="AI188" i="8"/>
  <c r="AS188" i="8" s="1"/>
  <c r="AC188" i="8"/>
  <c r="W188" i="8"/>
  <c r="AO187" i="8"/>
  <c r="AI187" i="8"/>
  <c r="AC187" i="8"/>
  <c r="W187" i="8"/>
  <c r="AO186" i="8"/>
  <c r="AI186" i="8"/>
  <c r="AC186" i="8"/>
  <c r="W186" i="8"/>
  <c r="AO185" i="8"/>
  <c r="AI185" i="8"/>
  <c r="AS185" i="8" s="1"/>
  <c r="AC185" i="8"/>
  <c r="W185" i="8"/>
  <c r="AO184" i="8"/>
  <c r="AI184" i="8"/>
  <c r="AS184" i="8" s="1"/>
  <c r="AC184" i="8"/>
  <c r="W184" i="8"/>
  <c r="AO183" i="8"/>
  <c r="AI183" i="8"/>
  <c r="AC183" i="8"/>
  <c r="W183" i="8"/>
  <c r="AO182" i="8"/>
  <c r="AI182" i="8"/>
  <c r="AC182" i="8"/>
  <c r="W182" i="8"/>
  <c r="AO181" i="8"/>
  <c r="AI181" i="8"/>
  <c r="AS181" i="8" s="1"/>
  <c r="AC181" i="8"/>
  <c r="W181" i="8"/>
  <c r="AO180" i="8"/>
  <c r="AI180" i="8"/>
  <c r="AS180" i="8" s="1"/>
  <c r="AC180" i="8"/>
  <c r="W180" i="8"/>
  <c r="AO179" i="8"/>
  <c r="AI179" i="8"/>
  <c r="AC179" i="8"/>
  <c r="W179" i="8"/>
  <c r="AO178" i="8"/>
  <c r="AI178" i="8"/>
  <c r="AC178" i="8"/>
  <c r="W178" i="8"/>
  <c r="AO177" i="8"/>
  <c r="AI177" i="8"/>
  <c r="AC177" i="8"/>
  <c r="W177" i="8"/>
  <c r="AO176" i="8"/>
  <c r="AI176" i="8"/>
  <c r="AC176" i="8"/>
  <c r="W176" i="8"/>
  <c r="AO175" i="8"/>
  <c r="AI175" i="8"/>
  <c r="AC175" i="8"/>
  <c r="W175" i="8"/>
  <c r="AO174" i="8"/>
  <c r="AS174" i="8" s="1"/>
  <c r="AI174" i="8"/>
  <c r="AC174" i="8"/>
  <c r="W174" i="8"/>
  <c r="AQ174" i="8" s="1"/>
  <c r="AO173" i="8"/>
  <c r="AI173" i="8"/>
  <c r="AC173" i="8"/>
  <c r="W173" i="8"/>
  <c r="AO172" i="8"/>
  <c r="AI172" i="8"/>
  <c r="AC172" i="8"/>
  <c r="W172" i="8"/>
  <c r="AQ172" i="8" s="1"/>
  <c r="AO171" i="8"/>
  <c r="AI171" i="8"/>
  <c r="AC171" i="8"/>
  <c r="W171" i="8"/>
  <c r="AO170" i="8"/>
  <c r="AI170" i="8"/>
  <c r="AC170" i="8"/>
  <c r="W170" i="8"/>
  <c r="AO169" i="8"/>
  <c r="AI169" i="8"/>
  <c r="AC169" i="8"/>
  <c r="W169" i="8"/>
  <c r="AO164" i="8"/>
  <c r="AI164" i="8"/>
  <c r="AC164" i="8"/>
  <c r="W164" i="8"/>
  <c r="AO163" i="8"/>
  <c r="AS163" i="8" s="1"/>
  <c r="AI163" i="8"/>
  <c r="AC163" i="8"/>
  <c r="W163" i="8"/>
  <c r="AS162" i="8"/>
  <c r="AO162" i="8"/>
  <c r="AI162" i="8"/>
  <c r="AC162" i="8"/>
  <c r="W162" i="8"/>
  <c r="AQ162" i="8" s="1"/>
  <c r="AO161" i="8"/>
  <c r="AI161" i="8"/>
  <c r="AC161" i="8"/>
  <c r="W161" i="8"/>
  <c r="AO160" i="8"/>
  <c r="AI160" i="8"/>
  <c r="AC160" i="8"/>
  <c r="W160" i="8"/>
  <c r="AQ160" i="8" s="1"/>
  <c r="AO159" i="8"/>
  <c r="AI159" i="8"/>
  <c r="AC159" i="8"/>
  <c r="W159" i="8"/>
  <c r="AO158" i="8"/>
  <c r="AI158" i="8"/>
  <c r="AC158" i="8"/>
  <c r="W158" i="8"/>
  <c r="AO157" i="8"/>
  <c r="AI157" i="8"/>
  <c r="AC157" i="8"/>
  <c r="W157" i="8"/>
  <c r="AO156" i="8"/>
  <c r="AI156" i="8"/>
  <c r="AC156" i="8"/>
  <c r="W156" i="8"/>
  <c r="AO155" i="8"/>
  <c r="AS155" i="8" s="1"/>
  <c r="AI155" i="8"/>
  <c r="AC155" i="8"/>
  <c r="W155" i="8"/>
  <c r="AO154" i="8"/>
  <c r="AI154" i="8"/>
  <c r="AC154" i="8"/>
  <c r="W154" i="8"/>
  <c r="AO153" i="8"/>
  <c r="AI153" i="8"/>
  <c r="AC153" i="8"/>
  <c r="W153" i="8"/>
  <c r="AO152" i="8"/>
  <c r="AI152" i="8"/>
  <c r="AC152" i="8"/>
  <c r="W152" i="8"/>
  <c r="AO151" i="8"/>
  <c r="AI151" i="8"/>
  <c r="AC151" i="8"/>
  <c r="W151" i="8"/>
  <c r="AO150" i="8"/>
  <c r="AI150" i="8"/>
  <c r="AC150" i="8"/>
  <c r="W150" i="8"/>
  <c r="AO149" i="8"/>
  <c r="AI149" i="8"/>
  <c r="AC149" i="8"/>
  <c r="W149" i="8"/>
  <c r="AO148" i="8"/>
  <c r="AI148" i="8"/>
  <c r="AC148" i="8"/>
  <c r="W148" i="8"/>
  <c r="AO147" i="8"/>
  <c r="AI147" i="8"/>
  <c r="AC147" i="8"/>
  <c r="W147" i="8"/>
  <c r="AO146" i="8"/>
  <c r="AS146" i="8" s="1"/>
  <c r="AI146" i="8"/>
  <c r="AC146" i="8"/>
  <c r="W146" i="8"/>
  <c r="AO145" i="8"/>
  <c r="AI145" i="8"/>
  <c r="AC145" i="8"/>
  <c r="W145" i="8"/>
  <c r="AO144" i="8"/>
  <c r="AI144" i="8"/>
  <c r="AC144" i="8"/>
  <c r="W144" i="8"/>
  <c r="AO143" i="8"/>
  <c r="AS143" i="8" s="1"/>
  <c r="AI143" i="8"/>
  <c r="AC143" i="8"/>
  <c r="W143" i="8"/>
  <c r="AO142" i="8"/>
  <c r="AI142" i="8"/>
  <c r="AC142" i="8"/>
  <c r="W142" i="8"/>
  <c r="AO141" i="8"/>
  <c r="AI141" i="8"/>
  <c r="AC141" i="8"/>
  <c r="W141" i="8"/>
  <c r="AO140" i="8"/>
  <c r="AI140" i="8"/>
  <c r="AC140" i="8"/>
  <c r="W140" i="8"/>
  <c r="AO139" i="8"/>
  <c r="AS139" i="8" s="1"/>
  <c r="AI139" i="8"/>
  <c r="AC139" i="8"/>
  <c r="W139" i="8"/>
  <c r="AO138" i="8"/>
  <c r="AI138" i="8"/>
  <c r="AC138" i="8"/>
  <c r="W138" i="8"/>
  <c r="AO137" i="8"/>
  <c r="AI137" i="8"/>
  <c r="AC137" i="8"/>
  <c r="W137" i="8"/>
  <c r="AO136" i="8"/>
  <c r="AI136" i="8"/>
  <c r="AC136" i="8"/>
  <c r="W136" i="8"/>
  <c r="AO135" i="8"/>
  <c r="AI135" i="8"/>
  <c r="AC135" i="8"/>
  <c r="W135" i="8"/>
  <c r="AO134" i="8"/>
  <c r="AI134" i="8"/>
  <c r="AC134" i="8"/>
  <c r="W134" i="8"/>
  <c r="AO15" i="8"/>
  <c r="AI15" i="8"/>
  <c r="AC15" i="8"/>
  <c r="W15" i="8"/>
  <c r="AO133" i="8"/>
  <c r="AI133" i="8"/>
  <c r="AC133" i="8"/>
  <c r="W133" i="8"/>
  <c r="AO132" i="8"/>
  <c r="AI132" i="8"/>
  <c r="AC132" i="8"/>
  <c r="W132" i="8"/>
  <c r="AO131" i="8"/>
  <c r="AI131" i="8"/>
  <c r="AC131" i="8"/>
  <c r="W131" i="8"/>
  <c r="AO130" i="8"/>
  <c r="AI130" i="8"/>
  <c r="AC130" i="8"/>
  <c r="W130" i="8"/>
  <c r="AO129" i="8"/>
  <c r="AI129" i="8"/>
  <c r="AC129" i="8"/>
  <c r="W129" i="8"/>
  <c r="AO128" i="8"/>
  <c r="AI128" i="8"/>
  <c r="AC128" i="8"/>
  <c r="W128" i="8"/>
  <c r="AO127" i="8"/>
  <c r="AI127" i="8"/>
  <c r="AC127" i="8"/>
  <c r="W127" i="8"/>
  <c r="AO126" i="8"/>
  <c r="AI126" i="8"/>
  <c r="AC126" i="8"/>
  <c r="W126" i="8"/>
  <c r="AO125" i="8"/>
  <c r="AI125" i="8"/>
  <c r="AC125" i="8"/>
  <c r="W125" i="8"/>
  <c r="AO124" i="8"/>
  <c r="AI124" i="8"/>
  <c r="AC124" i="8"/>
  <c r="W124" i="8"/>
  <c r="AO123" i="8"/>
  <c r="AS123" i="8" s="1"/>
  <c r="AI123" i="8"/>
  <c r="AC123" i="8"/>
  <c r="W123" i="8"/>
  <c r="AO122" i="8"/>
  <c r="AI122" i="8"/>
  <c r="AC122" i="8"/>
  <c r="W122" i="8"/>
  <c r="AO121" i="8"/>
  <c r="AI121" i="8"/>
  <c r="AC121" i="8"/>
  <c r="W121" i="8"/>
  <c r="AO120" i="8"/>
  <c r="AS120" i="8" s="1"/>
  <c r="AI120" i="8"/>
  <c r="AC120" i="8"/>
  <c r="W120" i="8"/>
  <c r="AO119" i="8"/>
  <c r="AI119" i="8"/>
  <c r="AC119" i="8"/>
  <c r="W119" i="8"/>
  <c r="AO118" i="8"/>
  <c r="AI118" i="8"/>
  <c r="AC118" i="8"/>
  <c r="W118" i="8"/>
  <c r="AO117" i="8"/>
  <c r="AI117" i="8"/>
  <c r="AC117" i="8"/>
  <c r="W117" i="8"/>
  <c r="AO116" i="8"/>
  <c r="AS116" i="8" s="1"/>
  <c r="AI116" i="8"/>
  <c r="AC116" i="8"/>
  <c r="W116" i="8"/>
  <c r="AO115" i="8"/>
  <c r="AI115" i="8"/>
  <c r="AS115" i="8" s="1"/>
  <c r="AC115" i="8"/>
  <c r="W115" i="8"/>
  <c r="AQ115" i="8" s="1"/>
  <c r="AO114" i="8"/>
  <c r="AI114" i="8"/>
  <c r="AC114" i="8"/>
  <c r="W114" i="8"/>
  <c r="AO113" i="8"/>
  <c r="AI113" i="8"/>
  <c r="AC113" i="8"/>
  <c r="W113" i="8"/>
  <c r="AQ113" i="8" s="1"/>
  <c r="AO112" i="8"/>
  <c r="AI112" i="8"/>
  <c r="AC112" i="8"/>
  <c r="W112" i="8"/>
  <c r="AO111" i="8"/>
  <c r="AI111" i="8"/>
  <c r="AC111" i="8"/>
  <c r="W111" i="8"/>
  <c r="AQ111" i="8" s="1"/>
  <c r="AO110" i="8"/>
  <c r="AI110" i="8"/>
  <c r="AC110" i="8"/>
  <c r="W110" i="8"/>
  <c r="AO109" i="8"/>
  <c r="AI109" i="8"/>
  <c r="AC109" i="8"/>
  <c r="W109" i="8"/>
  <c r="AQ109" i="8" s="1"/>
  <c r="AO108" i="8"/>
  <c r="AI108" i="8"/>
  <c r="AC108" i="8"/>
  <c r="W108" i="8"/>
  <c r="AO107" i="8"/>
  <c r="AI107" i="8"/>
  <c r="AS107" i="8" s="1"/>
  <c r="AC107" i="8"/>
  <c r="W107" i="8"/>
  <c r="AO106" i="8"/>
  <c r="AI106" i="8"/>
  <c r="AC106" i="8"/>
  <c r="W106" i="8"/>
  <c r="AO105" i="8"/>
  <c r="AI105" i="8"/>
  <c r="AC105" i="8"/>
  <c r="W105" i="8"/>
  <c r="AO104" i="8"/>
  <c r="AI104" i="8"/>
  <c r="AS104" i="8" s="1"/>
  <c r="AC104" i="8"/>
  <c r="W104" i="8"/>
  <c r="AO103" i="8"/>
  <c r="AI103" i="8"/>
  <c r="AC103" i="8"/>
  <c r="W103" i="8"/>
  <c r="AO102" i="8"/>
  <c r="AI102" i="8"/>
  <c r="AC102" i="8"/>
  <c r="W102" i="8"/>
  <c r="AO101" i="8"/>
  <c r="AI101" i="8"/>
  <c r="AC101" i="8"/>
  <c r="W101" i="8"/>
  <c r="AO100" i="8"/>
  <c r="AI100" i="8"/>
  <c r="AC100" i="8"/>
  <c r="W100" i="8"/>
  <c r="AQ100" i="8" s="1"/>
  <c r="AO99" i="8"/>
  <c r="AI99" i="8"/>
  <c r="AC99" i="8"/>
  <c r="W99" i="8"/>
  <c r="AQ99" i="8" s="1"/>
  <c r="AO98" i="8"/>
  <c r="AI98" i="8"/>
  <c r="AC98" i="8"/>
  <c r="W98" i="8"/>
  <c r="AQ98" i="8" s="1"/>
  <c r="AO97" i="8"/>
  <c r="AI97" i="8"/>
  <c r="AC97" i="8"/>
  <c r="W97" i="8"/>
  <c r="AQ97" i="8" s="1"/>
  <c r="AO96" i="8"/>
  <c r="AS96" i="8" s="1"/>
  <c r="AI96" i="8"/>
  <c r="AC96" i="8"/>
  <c r="W96" i="8"/>
  <c r="AO95" i="8"/>
  <c r="AS95" i="8" s="1"/>
  <c r="AI95" i="8"/>
  <c r="AC95" i="8"/>
  <c r="W95" i="8"/>
  <c r="AO94" i="8"/>
  <c r="AS94" i="8" s="1"/>
  <c r="AI94" i="8"/>
  <c r="AC94" i="8"/>
  <c r="W94" i="8"/>
  <c r="AO93" i="8"/>
  <c r="AS93" i="8" s="1"/>
  <c r="AI93" i="8"/>
  <c r="AC93" i="8"/>
  <c r="W93" i="8"/>
  <c r="AO92" i="8"/>
  <c r="AI92" i="8"/>
  <c r="AC92" i="8"/>
  <c r="W92" i="8"/>
  <c r="AO91" i="8"/>
  <c r="AI91" i="8"/>
  <c r="AC91" i="8"/>
  <c r="W91" i="8"/>
  <c r="AO90" i="8"/>
  <c r="AI90" i="8"/>
  <c r="AC90" i="8"/>
  <c r="W90" i="8"/>
  <c r="AO89" i="8"/>
  <c r="AI89" i="8"/>
  <c r="AC89" i="8"/>
  <c r="W89" i="8"/>
  <c r="AO88" i="8"/>
  <c r="AI88" i="8"/>
  <c r="AC88" i="8"/>
  <c r="W88" i="8"/>
  <c r="AO87" i="8"/>
  <c r="AI87" i="8"/>
  <c r="AC87" i="8"/>
  <c r="W87" i="8"/>
  <c r="AO86" i="8"/>
  <c r="AI86" i="8"/>
  <c r="AC86" i="8"/>
  <c r="W86" i="8"/>
  <c r="AO85" i="8"/>
  <c r="AI85" i="8"/>
  <c r="AC85" i="8"/>
  <c r="W85" i="8"/>
  <c r="AO84" i="8"/>
  <c r="AS84" i="8" s="1"/>
  <c r="AI84" i="8"/>
  <c r="AC84" i="8"/>
  <c r="W84" i="8"/>
  <c r="AO83" i="8"/>
  <c r="AS83" i="8" s="1"/>
  <c r="AI83" i="8"/>
  <c r="AC83" i="8"/>
  <c r="W83" i="8"/>
  <c r="AO82" i="8"/>
  <c r="AS82" i="8" s="1"/>
  <c r="AI82" i="8"/>
  <c r="AC82" i="8"/>
  <c r="W82" i="8"/>
  <c r="AO81" i="8"/>
  <c r="AS81" i="8" s="1"/>
  <c r="AI81" i="8"/>
  <c r="AC81" i="8"/>
  <c r="W81" i="8"/>
  <c r="AS80" i="8"/>
  <c r="AO80" i="8"/>
  <c r="AI80" i="8"/>
  <c r="AC80" i="8"/>
  <c r="W80" i="8"/>
  <c r="AQ80" i="8" s="1"/>
  <c r="AO79" i="8"/>
  <c r="AI79" i="8"/>
  <c r="AS79" i="8" s="1"/>
  <c r="AC79" i="8"/>
  <c r="W79" i="8"/>
  <c r="AO78" i="8"/>
  <c r="AI78" i="8"/>
  <c r="AC78" i="8"/>
  <c r="W78" i="8"/>
  <c r="AO77" i="8"/>
  <c r="AI77" i="8"/>
  <c r="AC77" i="8"/>
  <c r="W77" i="8"/>
  <c r="AO76" i="8"/>
  <c r="AI76" i="8"/>
  <c r="AS76" i="8" s="1"/>
  <c r="AC76" i="8"/>
  <c r="W76" i="8"/>
  <c r="AO75" i="8"/>
  <c r="AI75" i="8"/>
  <c r="AC75" i="8"/>
  <c r="W75" i="8"/>
  <c r="AQ75" i="8" s="1"/>
  <c r="AO74" i="8"/>
  <c r="AI74" i="8"/>
  <c r="AC74" i="8"/>
  <c r="W74" i="8"/>
  <c r="AQ74" i="8" s="1"/>
  <c r="AO73" i="8"/>
  <c r="AI73" i="8"/>
  <c r="AC73" i="8"/>
  <c r="W73" i="8"/>
  <c r="AQ73" i="8" s="1"/>
  <c r="AO72" i="8"/>
  <c r="AI72" i="8"/>
  <c r="AS72" i="8" s="1"/>
  <c r="AC72" i="8"/>
  <c r="W72" i="8"/>
  <c r="AO71" i="8"/>
  <c r="AI71" i="8"/>
  <c r="AS71" i="8" s="1"/>
  <c r="AC71" i="8"/>
  <c r="W71" i="8"/>
  <c r="AO70" i="8"/>
  <c r="AI70" i="8"/>
  <c r="AC70" i="8"/>
  <c r="W70" i="8"/>
  <c r="AO69" i="8"/>
  <c r="AI69" i="8"/>
  <c r="AC69" i="8"/>
  <c r="W69" i="8"/>
  <c r="AO68" i="8"/>
  <c r="AI68" i="8"/>
  <c r="AS68" i="8" s="1"/>
  <c r="AC68" i="8"/>
  <c r="W68" i="8"/>
  <c r="AO67" i="8"/>
  <c r="AI67" i="8"/>
  <c r="AC67" i="8"/>
  <c r="W67" i="8"/>
  <c r="AQ67" i="8" s="1"/>
  <c r="AO66" i="8"/>
  <c r="AI66" i="8"/>
  <c r="AC66" i="8"/>
  <c r="W66" i="8"/>
  <c r="AQ66" i="8" s="1"/>
  <c r="AO65" i="8"/>
  <c r="AI65" i="8"/>
  <c r="AC65" i="8"/>
  <c r="W65" i="8"/>
  <c r="AQ65" i="8" s="1"/>
  <c r="AO64" i="8"/>
  <c r="AS64" i="8" s="1"/>
  <c r="AI64" i="8"/>
  <c r="AC64" i="8"/>
  <c r="W64" i="8"/>
  <c r="AO63" i="8"/>
  <c r="AI63" i="8"/>
  <c r="AC63" i="8"/>
  <c r="W63" i="8"/>
  <c r="AO62" i="8"/>
  <c r="AI62" i="8"/>
  <c r="AC62" i="8"/>
  <c r="W62" i="8"/>
  <c r="AO61" i="8"/>
  <c r="AI61" i="8"/>
  <c r="AC61" i="8"/>
  <c r="W61" i="8"/>
  <c r="AO60" i="8"/>
  <c r="AI60" i="8"/>
  <c r="AC60" i="8"/>
  <c r="W60" i="8"/>
  <c r="AO59" i="8"/>
  <c r="AS59" i="8" s="1"/>
  <c r="AI59" i="8"/>
  <c r="AC59" i="8"/>
  <c r="W59" i="8"/>
  <c r="AO58" i="8"/>
  <c r="AS58" i="8" s="1"/>
  <c r="AI58" i="8"/>
  <c r="AC58" i="8"/>
  <c r="W58" i="8"/>
  <c r="AO57" i="8"/>
  <c r="AS57" i="8" s="1"/>
  <c r="AI57" i="8"/>
  <c r="AC57" i="8"/>
  <c r="W57" i="8"/>
  <c r="AO56" i="8"/>
  <c r="AI56" i="8"/>
  <c r="AS56" i="8" s="1"/>
  <c r="AC56" i="8"/>
  <c r="W56" i="8"/>
  <c r="AQ56" i="8" s="1"/>
  <c r="AO55" i="8"/>
  <c r="AI55" i="8"/>
  <c r="AS55" i="8" s="1"/>
  <c r="AC55" i="8"/>
  <c r="W55" i="8"/>
  <c r="AO54" i="8"/>
  <c r="AI54" i="8"/>
  <c r="AC54" i="8"/>
  <c r="W54" i="8"/>
  <c r="AO53" i="8"/>
  <c r="AI53" i="8"/>
  <c r="AC53" i="8"/>
  <c r="W53" i="8"/>
  <c r="AO52" i="8"/>
  <c r="AI52" i="8"/>
  <c r="AS52" i="8" s="1"/>
  <c r="AC52" i="8"/>
  <c r="W52" i="8"/>
  <c r="AO51" i="8"/>
  <c r="AI51" i="8"/>
  <c r="AC51" i="8"/>
  <c r="W51" i="8"/>
  <c r="AQ51" i="8" s="1"/>
  <c r="AO50" i="8"/>
  <c r="AI50" i="8"/>
  <c r="AC50" i="8"/>
  <c r="W50" i="8"/>
  <c r="AQ50" i="8" s="1"/>
  <c r="AO49" i="8"/>
  <c r="AI49" i="8"/>
  <c r="AC49" i="8"/>
  <c r="W49" i="8"/>
  <c r="AQ49" i="8" s="1"/>
  <c r="AO48" i="8"/>
  <c r="AI48" i="8"/>
  <c r="AS48" i="8" s="1"/>
  <c r="AC48" i="8"/>
  <c r="W48" i="8"/>
  <c r="AO47" i="8"/>
  <c r="AI47" i="8"/>
  <c r="AC47" i="8"/>
  <c r="W47" i="8"/>
  <c r="AO46" i="8"/>
  <c r="AI46" i="8"/>
  <c r="AC46" i="8"/>
  <c r="W46" i="8"/>
  <c r="AO45" i="8"/>
  <c r="AI45" i="8"/>
  <c r="AC45" i="8"/>
  <c r="W45" i="8"/>
  <c r="AO44" i="8"/>
  <c r="AI44" i="8"/>
  <c r="AC44" i="8"/>
  <c r="W44" i="8"/>
  <c r="AO43" i="8"/>
  <c r="AI43" i="8"/>
  <c r="AC43" i="8"/>
  <c r="W43" i="8"/>
  <c r="AO42" i="8"/>
  <c r="AI42" i="8"/>
  <c r="AC42" i="8"/>
  <c r="W42" i="8"/>
  <c r="AO41" i="8"/>
  <c r="AI41" i="8"/>
  <c r="AC41" i="8"/>
  <c r="W41" i="8"/>
  <c r="AO40" i="8"/>
  <c r="AI40" i="8"/>
  <c r="AC40" i="8"/>
  <c r="W40" i="8"/>
  <c r="AO39" i="8"/>
  <c r="AI39" i="8"/>
  <c r="AC39" i="8"/>
  <c r="W39" i="8"/>
  <c r="AO38" i="8"/>
  <c r="AI38" i="8"/>
  <c r="AC38" i="8"/>
  <c r="W38" i="8"/>
  <c r="AO37" i="8"/>
  <c r="AI37" i="8"/>
  <c r="AC37" i="8"/>
  <c r="W37" i="8"/>
  <c r="AO36" i="8"/>
  <c r="AI36" i="8"/>
  <c r="AC36" i="8"/>
  <c r="W36" i="8"/>
  <c r="AO35" i="8"/>
  <c r="AI35" i="8"/>
  <c r="AC35" i="8"/>
  <c r="W35" i="8"/>
  <c r="AO34" i="8"/>
  <c r="AI34" i="8"/>
  <c r="AC34" i="8"/>
  <c r="W34" i="8"/>
  <c r="AO33" i="8"/>
  <c r="AI33" i="8"/>
  <c r="AC33" i="8"/>
  <c r="W33" i="8"/>
  <c r="AO32" i="8"/>
  <c r="AI32" i="8"/>
  <c r="AC32" i="8"/>
  <c r="W32" i="8"/>
  <c r="AO31" i="8"/>
  <c r="AI31" i="8"/>
  <c r="AC31" i="8"/>
  <c r="W31" i="8"/>
  <c r="AO30" i="8"/>
  <c r="AI30" i="8"/>
  <c r="AC30" i="8"/>
  <c r="W30" i="8"/>
  <c r="AO29" i="8"/>
  <c r="AI29" i="8"/>
  <c r="AC29" i="8"/>
  <c r="W29" i="8"/>
  <c r="AO28" i="8"/>
  <c r="AI28" i="8"/>
  <c r="AC28" i="8"/>
  <c r="W28" i="8"/>
  <c r="AO27" i="8"/>
  <c r="AI27" i="8"/>
  <c r="AC27" i="8"/>
  <c r="W27" i="8"/>
  <c r="AO26" i="8"/>
  <c r="AI26" i="8"/>
  <c r="AC26" i="8"/>
  <c r="W26" i="8"/>
  <c r="AO25" i="8"/>
  <c r="AI25" i="8"/>
  <c r="AC25" i="8"/>
  <c r="W25" i="8"/>
  <c r="AO24" i="8"/>
  <c r="AI24" i="8"/>
  <c r="AC24" i="8"/>
  <c r="W24" i="8"/>
  <c r="AO23" i="8"/>
  <c r="AI23" i="8"/>
  <c r="AC23" i="8"/>
  <c r="W23" i="8"/>
  <c r="AO21" i="8"/>
  <c r="AI21" i="8"/>
  <c r="AC21" i="8"/>
  <c r="AC9" i="8" s="1"/>
  <c r="W21" i="8"/>
  <c r="AM9" i="8"/>
  <c r="AK9" i="8"/>
  <c r="AG9" i="8"/>
  <c r="AE9" i="8"/>
  <c r="AA9" i="8"/>
  <c r="Y9" i="8"/>
  <c r="U9" i="8"/>
  <c r="S9" i="8"/>
  <c r="Q9" i="8"/>
  <c r="O9" i="8"/>
  <c r="M9" i="8"/>
  <c r="K9" i="8"/>
  <c r="I9" i="8"/>
  <c r="F23" i="7" l="1"/>
  <c r="F29" i="7"/>
  <c r="AO9" i="8"/>
  <c r="W9" i="8"/>
  <c r="AQ48" i="8"/>
  <c r="AS49" i="8"/>
  <c r="AU49" i="8" s="1"/>
  <c r="AV49" i="8" s="1"/>
  <c r="AS50" i="8"/>
  <c r="AU50" i="8" s="1"/>
  <c r="AV50" i="8" s="1"/>
  <c r="AS51" i="8"/>
  <c r="AS60" i="8"/>
  <c r="AS63" i="8"/>
  <c r="AQ81" i="8"/>
  <c r="AU81" i="8" s="1"/>
  <c r="AV81" i="8" s="1"/>
  <c r="AQ82" i="8"/>
  <c r="AQ83" i="8"/>
  <c r="AU83" i="8" s="1"/>
  <c r="AV83" i="8" s="1"/>
  <c r="AQ84" i="8"/>
  <c r="AQ93" i="8"/>
  <c r="AQ94" i="8"/>
  <c r="AQ95" i="8"/>
  <c r="AQ96" i="8"/>
  <c r="AS97" i="8"/>
  <c r="AU97" i="8" s="1"/>
  <c r="AV97" i="8" s="1"/>
  <c r="AS98" i="8"/>
  <c r="AU98" i="8" s="1"/>
  <c r="AV98" i="8" s="1"/>
  <c r="AS99" i="8"/>
  <c r="AU99" i="8" s="1"/>
  <c r="AV99" i="8" s="1"/>
  <c r="AS100" i="8"/>
  <c r="AS108" i="8"/>
  <c r="AS112" i="8"/>
  <c r="AS125" i="8"/>
  <c r="AS127" i="8"/>
  <c r="AS129" i="8"/>
  <c r="AS130" i="8"/>
  <c r="AS131" i="8"/>
  <c r="AS133" i="8"/>
  <c r="AS134" i="8"/>
  <c r="AS136" i="8"/>
  <c r="AS137" i="8"/>
  <c r="AS138" i="8"/>
  <c r="AS148" i="8"/>
  <c r="AS149" i="8"/>
  <c r="AS150" i="8"/>
  <c r="AS152" i="8"/>
  <c r="AS153" i="8"/>
  <c r="AS154" i="8"/>
  <c r="AS158" i="8"/>
  <c r="AS187" i="8"/>
  <c r="AS224" i="8"/>
  <c r="AS225" i="8"/>
  <c r="AQ255" i="8"/>
  <c r="AQ259" i="8"/>
  <c r="AS265" i="8"/>
  <c r="AS266" i="8"/>
  <c r="AQ232" i="8"/>
  <c r="AQ233" i="8"/>
  <c r="AQ234" i="8"/>
  <c r="AQ239" i="8"/>
  <c r="AQ263" i="8"/>
  <c r="AS21" i="8"/>
  <c r="AS23" i="8"/>
  <c r="AS24" i="8"/>
  <c r="AS25" i="8"/>
  <c r="AS26" i="8"/>
  <c r="AS27" i="8"/>
  <c r="AS28" i="8"/>
  <c r="AS29" i="8"/>
  <c r="AS30" i="8"/>
  <c r="AS31" i="8"/>
  <c r="AS32" i="8"/>
  <c r="AS33" i="8"/>
  <c r="AS34" i="8"/>
  <c r="AS35" i="8"/>
  <c r="AS36" i="8"/>
  <c r="AS37" i="8"/>
  <c r="AS38" i="8"/>
  <c r="AS39" i="8"/>
  <c r="AS40" i="8"/>
  <c r="AS41" i="8"/>
  <c r="AS42" i="8"/>
  <c r="AS43" i="8"/>
  <c r="AS44" i="8"/>
  <c r="AS47" i="8"/>
  <c r="AQ57" i="8"/>
  <c r="AU57" i="8" s="1"/>
  <c r="AV57" i="8" s="1"/>
  <c r="AQ58" i="8"/>
  <c r="AU58" i="8" s="1"/>
  <c r="AV58" i="8" s="1"/>
  <c r="AQ59" i="8"/>
  <c r="AQ64" i="8"/>
  <c r="AS65" i="8"/>
  <c r="AU65" i="8" s="1"/>
  <c r="AV65" i="8" s="1"/>
  <c r="AS66" i="8"/>
  <c r="AU66" i="8" s="1"/>
  <c r="AV66" i="8" s="1"/>
  <c r="AS67" i="8"/>
  <c r="AS247" i="8"/>
  <c r="AS268" i="8"/>
  <c r="AS273" i="8"/>
  <c r="AU82" i="8"/>
  <c r="AV82" i="8" s="1"/>
  <c r="AS175" i="8"/>
  <c r="AS178" i="8"/>
  <c r="AS251" i="8"/>
  <c r="AQ72" i="8"/>
  <c r="AS73" i="8"/>
  <c r="AU73" i="8" s="1"/>
  <c r="AV73" i="8" s="1"/>
  <c r="AS74" i="8"/>
  <c r="AU74" i="8" s="1"/>
  <c r="AV74" i="8" s="1"/>
  <c r="AS75" i="8"/>
  <c r="AS88" i="8"/>
  <c r="AS92" i="8"/>
  <c r="AQ117" i="8"/>
  <c r="AQ119" i="8"/>
  <c r="AQ121" i="8"/>
  <c r="AQ123" i="8"/>
  <c r="AQ140" i="8"/>
  <c r="AQ142" i="8"/>
  <c r="AQ144" i="8"/>
  <c r="AQ146" i="8"/>
  <c r="AU146" i="8" s="1"/>
  <c r="AV146" i="8" s="1"/>
  <c r="AS159" i="8"/>
  <c r="AS172" i="8"/>
  <c r="AS173" i="8"/>
  <c r="AQ189" i="8"/>
  <c r="AU189" i="8" s="1"/>
  <c r="AV189" i="8" s="1"/>
  <c r="AQ190" i="8"/>
  <c r="AQ191" i="8"/>
  <c r="AQ192" i="8"/>
  <c r="AQ193" i="8"/>
  <c r="AQ194" i="8"/>
  <c r="AQ195" i="8"/>
  <c r="AQ196" i="8"/>
  <c r="AQ197" i="8"/>
  <c r="AQ198" i="8"/>
  <c r="AQ199" i="8"/>
  <c r="AQ200" i="8"/>
  <c r="AQ201" i="8"/>
  <c r="AQ202" i="8"/>
  <c r="AQ203" i="8"/>
  <c r="AQ204" i="8"/>
  <c r="AQ205" i="8"/>
  <c r="AQ206" i="8"/>
  <c r="AQ207" i="8"/>
  <c r="AQ208" i="8"/>
  <c r="AQ209" i="8"/>
  <c r="AQ210" i="8"/>
  <c r="AQ211" i="8"/>
  <c r="AQ212" i="8"/>
  <c r="AQ213" i="8"/>
  <c r="AQ214" i="8"/>
  <c r="AQ215" i="8"/>
  <c r="AQ216" i="8"/>
  <c r="AQ217" i="8"/>
  <c r="AQ218" i="8"/>
  <c r="AQ219" i="8"/>
  <c r="AQ220" i="8"/>
  <c r="AQ221" i="8"/>
  <c r="AQ222" i="8"/>
  <c r="AQ223" i="8"/>
  <c r="AQ224" i="8"/>
  <c r="AQ225" i="8"/>
  <c r="AQ226" i="8"/>
  <c r="AQ228" i="8"/>
  <c r="AQ229" i="8"/>
  <c r="AQ230" i="8"/>
  <c r="AS231" i="8"/>
  <c r="AS243" i="8"/>
  <c r="AS245" i="8"/>
  <c r="AQ251" i="8"/>
  <c r="AQ254" i="8"/>
  <c r="AS255" i="8"/>
  <c r="AS261" i="8"/>
  <c r="AS262" i="8"/>
  <c r="AQ268" i="8"/>
  <c r="AQ273" i="8"/>
  <c r="AQ274" i="8"/>
  <c r="AS277" i="8"/>
  <c r="AU277" i="8" s="1"/>
  <c r="AV277" i="8" s="1"/>
  <c r="AS278" i="8"/>
  <c r="AS288" i="8"/>
  <c r="AS294" i="8"/>
  <c r="AS312" i="8"/>
  <c r="AS314" i="8"/>
  <c r="AS315" i="8"/>
  <c r="AS316" i="8"/>
  <c r="AS318" i="8"/>
  <c r="AQ338" i="8"/>
  <c r="AQ339" i="8"/>
  <c r="AQ277" i="8"/>
  <c r="AQ278" i="8"/>
  <c r="AQ288" i="8"/>
  <c r="AQ289" i="8"/>
  <c r="AU292" i="8"/>
  <c r="AV292" i="8" s="1"/>
  <c r="AS328" i="8"/>
  <c r="AS329" i="8"/>
  <c r="AS331" i="8"/>
  <c r="AS332" i="8"/>
  <c r="AS333" i="8"/>
  <c r="AS335" i="8"/>
  <c r="AQ322" i="8"/>
  <c r="AU325" i="8"/>
  <c r="AV325" i="8" s="1"/>
  <c r="AS338" i="8"/>
  <c r="AU338" i="8" s="1"/>
  <c r="AV338" i="8" s="1"/>
  <c r="AS339" i="8"/>
  <c r="AU339" i="8" s="1"/>
  <c r="AV339" i="8" s="1"/>
  <c r="AS45" i="8"/>
  <c r="AS46" i="8"/>
  <c r="AQ52" i="8"/>
  <c r="AS53" i="8"/>
  <c r="AS54" i="8"/>
  <c r="AQ60" i="8"/>
  <c r="AS61" i="8"/>
  <c r="AS62" i="8"/>
  <c r="AQ68" i="8"/>
  <c r="AS69" i="8"/>
  <c r="AS70" i="8"/>
  <c r="AQ76" i="8"/>
  <c r="AS77" i="8"/>
  <c r="AS78" i="8"/>
  <c r="AQ85" i="8"/>
  <c r="AQ86" i="8"/>
  <c r="AQ87" i="8"/>
  <c r="AQ88" i="8"/>
  <c r="AS89" i="8"/>
  <c r="AS90" i="8"/>
  <c r="AS91" i="8"/>
  <c r="AQ101" i="8"/>
  <c r="AQ102" i="8"/>
  <c r="AQ103" i="8"/>
  <c r="AQ104" i="8"/>
  <c r="AU104" i="8" s="1"/>
  <c r="AV104" i="8" s="1"/>
  <c r="AS105" i="8"/>
  <c r="AS106" i="8"/>
  <c r="AS109" i="8"/>
  <c r="AU109" i="8" s="1"/>
  <c r="AV109" i="8" s="1"/>
  <c r="AS111" i="8"/>
  <c r="AU111" i="8" s="1"/>
  <c r="AV111" i="8" s="1"/>
  <c r="AS113" i="8"/>
  <c r="AU113" i="8" s="1"/>
  <c r="AV113" i="8" s="1"/>
  <c r="AS114" i="8"/>
  <c r="AQ125" i="8"/>
  <c r="AQ127" i="8"/>
  <c r="AQ129" i="8"/>
  <c r="AQ131" i="8"/>
  <c r="AU131" i="8" s="1"/>
  <c r="AV131" i="8" s="1"/>
  <c r="AS132" i="8"/>
  <c r="AS135" i="8"/>
  <c r="AS140" i="8"/>
  <c r="AU140" i="8" s="1"/>
  <c r="AV140" i="8" s="1"/>
  <c r="AQ152" i="8"/>
  <c r="AU152" i="8" s="1"/>
  <c r="AV152" i="8" s="1"/>
  <c r="AQ154" i="8"/>
  <c r="AU154" i="8" s="1"/>
  <c r="AV154" i="8" s="1"/>
  <c r="AS160" i="8"/>
  <c r="AU160" i="8" s="1"/>
  <c r="AV160" i="8" s="1"/>
  <c r="AS161" i="8"/>
  <c r="AQ176" i="8"/>
  <c r="AQ178" i="8"/>
  <c r="AS179" i="8"/>
  <c r="AS182" i="8"/>
  <c r="AS183" i="8"/>
  <c r="AU190" i="8"/>
  <c r="AV190" i="8" s="1"/>
  <c r="AQ236" i="8"/>
  <c r="AQ237" i="8"/>
  <c r="AQ238" i="8"/>
  <c r="AQ21" i="8"/>
  <c r="AQ23" i="8"/>
  <c r="AQ24" i="8"/>
  <c r="AQ25" i="8"/>
  <c r="AQ26" i="8"/>
  <c r="AU26" i="8" s="1"/>
  <c r="AV26" i="8" s="1"/>
  <c r="AQ27" i="8"/>
  <c r="AQ28" i="8"/>
  <c r="AQ29" i="8"/>
  <c r="AU29" i="8" s="1"/>
  <c r="AV29" i="8" s="1"/>
  <c r="AQ30" i="8"/>
  <c r="AQ31" i="8"/>
  <c r="AQ32" i="8"/>
  <c r="AQ33" i="8"/>
  <c r="AU33" i="8" s="1"/>
  <c r="AV33" i="8" s="1"/>
  <c r="AQ34" i="8"/>
  <c r="AQ35" i="8"/>
  <c r="AQ36" i="8"/>
  <c r="AQ37" i="8"/>
  <c r="AQ38" i="8"/>
  <c r="AU38" i="8" s="1"/>
  <c r="AV38" i="8" s="1"/>
  <c r="AQ39" i="8"/>
  <c r="AQ40" i="8"/>
  <c r="AQ41" i="8"/>
  <c r="AU41" i="8" s="1"/>
  <c r="AV41" i="8" s="1"/>
  <c r="AQ42" i="8"/>
  <c r="AQ43" i="8"/>
  <c r="AQ44" i="8"/>
  <c r="AQ45" i="8"/>
  <c r="AQ46" i="8"/>
  <c r="AU46" i="8" s="1"/>
  <c r="AV46" i="8" s="1"/>
  <c r="AQ47" i="8"/>
  <c r="AQ53" i="8"/>
  <c r="AQ54" i="8"/>
  <c r="AQ55" i="8"/>
  <c r="AQ61" i="8"/>
  <c r="AQ62" i="8"/>
  <c r="AQ63" i="8"/>
  <c r="AQ69" i="8"/>
  <c r="AQ70" i="8"/>
  <c r="AQ71" i="8"/>
  <c r="AQ77" i="8"/>
  <c r="AQ78" i="8"/>
  <c r="AU78" i="8" s="1"/>
  <c r="AV78" i="8" s="1"/>
  <c r="AQ79" i="8"/>
  <c r="AQ89" i="8"/>
  <c r="AQ90" i="8"/>
  <c r="AQ91" i="8"/>
  <c r="AQ92" i="8"/>
  <c r="AQ105" i="8"/>
  <c r="AQ106" i="8"/>
  <c r="AQ107" i="8"/>
  <c r="AS117" i="8"/>
  <c r="AU117" i="8" s="1"/>
  <c r="AV117" i="8" s="1"/>
  <c r="AS119" i="8"/>
  <c r="AU119" i="8" s="1"/>
  <c r="AV119" i="8" s="1"/>
  <c r="AS121" i="8"/>
  <c r="AU121" i="8" s="1"/>
  <c r="AV121" i="8" s="1"/>
  <c r="AS122" i="8"/>
  <c r="AQ133" i="8"/>
  <c r="AQ134" i="8"/>
  <c r="AQ136" i="8"/>
  <c r="AU136" i="8" s="1"/>
  <c r="AV136" i="8" s="1"/>
  <c r="AQ138" i="8"/>
  <c r="AQ156" i="8"/>
  <c r="AQ158" i="8"/>
  <c r="AU158" i="8"/>
  <c r="AV158" i="8" s="1"/>
  <c r="AS164" i="8"/>
  <c r="AS169" i="8"/>
  <c r="AS170" i="8"/>
  <c r="AU172" i="8"/>
  <c r="AV172" i="8" s="1"/>
  <c r="AU125" i="8"/>
  <c r="AV125" i="8" s="1"/>
  <c r="AU127" i="8"/>
  <c r="AV127" i="8" s="1"/>
  <c r="AU129" i="8"/>
  <c r="AV129" i="8" s="1"/>
  <c r="AU148" i="8"/>
  <c r="AV148" i="8" s="1"/>
  <c r="AU162" i="8"/>
  <c r="AV162" i="8" s="1"/>
  <c r="AS219" i="8"/>
  <c r="AS220" i="8"/>
  <c r="AS221" i="8"/>
  <c r="AS222" i="8"/>
  <c r="AS223" i="8"/>
  <c r="AQ231" i="8"/>
  <c r="AS232" i="8"/>
  <c r="AS233" i="8"/>
  <c r="AS85" i="8"/>
  <c r="AS86" i="8"/>
  <c r="AU86" i="8" s="1"/>
  <c r="AV86" i="8" s="1"/>
  <c r="AS87" i="8"/>
  <c r="AU87" i="8" s="1"/>
  <c r="AV87" i="8" s="1"/>
  <c r="AS101" i="8"/>
  <c r="AU101" i="8" s="1"/>
  <c r="AV101" i="8" s="1"/>
  <c r="AS102" i="8"/>
  <c r="AS103" i="8"/>
  <c r="AU103" i="8" s="1"/>
  <c r="AV103" i="8" s="1"/>
  <c r="AS124" i="8"/>
  <c r="AS128" i="8"/>
  <c r="AU133" i="8"/>
  <c r="AV133" i="8" s="1"/>
  <c r="AU134" i="8"/>
  <c r="AV134" i="8" s="1"/>
  <c r="AS147" i="8"/>
  <c r="AU174" i="8"/>
  <c r="AV174" i="8" s="1"/>
  <c r="AS142" i="8"/>
  <c r="AU142" i="8" s="1"/>
  <c r="AV142" i="8" s="1"/>
  <c r="AS144" i="8"/>
  <c r="AU144" i="8" s="1"/>
  <c r="AV144" i="8" s="1"/>
  <c r="AQ148" i="8"/>
  <c r="AQ150" i="8"/>
  <c r="AU150" i="8" s="1"/>
  <c r="AV150" i="8" s="1"/>
  <c r="AS151" i="8"/>
  <c r="AS156" i="8"/>
  <c r="AU156" i="8" s="1"/>
  <c r="AV156" i="8" s="1"/>
  <c r="AS157" i="8"/>
  <c r="AQ164" i="8"/>
  <c r="AQ170" i="8"/>
  <c r="AS171" i="8"/>
  <c r="AS176" i="8"/>
  <c r="AS177" i="8"/>
  <c r="AS186" i="8"/>
  <c r="AQ227" i="8"/>
  <c r="AS228" i="8"/>
  <c r="AS229" i="8"/>
  <c r="AQ235" i="8"/>
  <c r="AS236" i="8"/>
  <c r="AS237" i="8"/>
  <c r="AQ243" i="8"/>
  <c r="AS244" i="8"/>
  <c r="AU244" i="8" s="1"/>
  <c r="AV244" i="8" s="1"/>
  <c r="AQ248" i="8"/>
  <c r="AQ252" i="8"/>
  <c r="AQ258" i="8"/>
  <c r="AQ261" i="8"/>
  <c r="AQ265" i="8"/>
  <c r="AQ269" i="8"/>
  <c r="AS271" i="8"/>
  <c r="AS272" i="8"/>
  <c r="AQ281" i="8"/>
  <c r="AQ282" i="8"/>
  <c r="AS285" i="8"/>
  <c r="AS287" i="8"/>
  <c r="AS13" i="8"/>
  <c r="AQ313" i="8"/>
  <c r="AQ314" i="8"/>
  <c r="AS317" i="8"/>
  <c r="AU317" i="8" s="1"/>
  <c r="AV317" i="8" s="1"/>
  <c r="AS319" i="8"/>
  <c r="AS320" i="8"/>
  <c r="AQ330" i="8"/>
  <c r="AQ331" i="8"/>
  <c r="AS334" i="8"/>
  <c r="AS336" i="8"/>
  <c r="AS337" i="8"/>
  <c r="AQ299" i="8"/>
  <c r="AQ168" i="8"/>
  <c r="AQ257" i="8"/>
  <c r="AQ295" i="8"/>
  <c r="AU295" i="8" s="1"/>
  <c r="AV295" i="8" s="1"/>
  <c r="AQ22" i="8"/>
  <c r="AU22" i="8" s="1"/>
  <c r="AV22" i="8" s="1"/>
  <c r="AQ296" i="8"/>
  <c r="AQ340" i="8"/>
  <c r="AQ297" i="8"/>
  <c r="AU297" i="8" s="1"/>
  <c r="AV297" i="8" s="1"/>
  <c r="AQ341" i="8"/>
  <c r="AU341" i="8" s="1"/>
  <c r="AV341" i="8" s="1"/>
  <c r="AQ300" i="8"/>
  <c r="AQ301" i="8"/>
  <c r="AQ302" i="8"/>
  <c r="AU302" i="8" s="1"/>
  <c r="AV302" i="8" s="1"/>
  <c r="AQ303" i="8"/>
  <c r="AQ304" i="8"/>
  <c r="AQ305" i="8"/>
  <c r="AQ306" i="8"/>
  <c r="AU306" i="8" s="1"/>
  <c r="AV306" i="8" s="1"/>
  <c r="AQ307" i="8"/>
  <c r="AU307" i="8" s="1"/>
  <c r="AV307" i="8" s="1"/>
  <c r="AQ308" i="8"/>
  <c r="AQ309" i="8"/>
  <c r="AQ310" i="8"/>
  <c r="AU310" i="8" s="1"/>
  <c r="AV310" i="8" s="1"/>
  <c r="AQ326" i="8"/>
  <c r="AU326" i="8" s="1"/>
  <c r="AV326" i="8" s="1"/>
  <c r="AQ311" i="8"/>
  <c r="AQ18" i="8"/>
  <c r="AQ19" i="8"/>
  <c r="AU19" i="8" s="1"/>
  <c r="AV19" i="8" s="1"/>
  <c r="AQ20" i="8"/>
  <c r="AU20" i="8" s="1"/>
  <c r="AV20" i="8" s="1"/>
  <c r="AQ17" i="8"/>
  <c r="AQ244" i="8"/>
  <c r="AQ245" i="8"/>
  <c r="AU245" i="8" s="1"/>
  <c r="AV245" i="8" s="1"/>
  <c r="AQ249" i="8"/>
  <c r="AQ253" i="8"/>
  <c r="AU253" i="8" s="1"/>
  <c r="AV253" i="8" s="1"/>
  <c r="AQ16" i="8"/>
  <c r="AQ262" i="8"/>
  <c r="AU262" i="8" s="1"/>
  <c r="AV262" i="8" s="1"/>
  <c r="AQ266" i="8"/>
  <c r="AQ270" i="8"/>
  <c r="AU273" i="8"/>
  <c r="AV273" i="8" s="1"/>
  <c r="AS275" i="8"/>
  <c r="AS276" i="8"/>
  <c r="AQ285" i="8"/>
  <c r="AQ286" i="8"/>
  <c r="AU288" i="8"/>
  <c r="AV288" i="8" s="1"/>
  <c r="AS290" i="8"/>
  <c r="AS291" i="8"/>
  <c r="AQ317" i="8"/>
  <c r="AQ318" i="8"/>
  <c r="AU321" i="8"/>
  <c r="AV321" i="8" s="1"/>
  <c r="AS323" i="8"/>
  <c r="AS324" i="8"/>
  <c r="AQ334" i="8"/>
  <c r="AQ335" i="8"/>
  <c r="AU166" i="8"/>
  <c r="AV166" i="8" s="1"/>
  <c r="AS165" i="8"/>
  <c r="AS298" i="8"/>
  <c r="AU168" i="8"/>
  <c r="AV168" i="8" s="1"/>
  <c r="AU257" i="8"/>
  <c r="AV257" i="8" s="1"/>
  <c r="AU296" i="8"/>
  <c r="AV296" i="8" s="1"/>
  <c r="AU340" i="8"/>
  <c r="AV340" i="8" s="1"/>
  <c r="AU300" i="8"/>
  <c r="AV300" i="8" s="1"/>
  <c r="AU301" i="8"/>
  <c r="AV301" i="8" s="1"/>
  <c r="AU303" i="8"/>
  <c r="AV303" i="8" s="1"/>
  <c r="AU304" i="8"/>
  <c r="AV304" i="8" s="1"/>
  <c r="AU305" i="8"/>
  <c r="AV305" i="8" s="1"/>
  <c r="AU308" i="8"/>
  <c r="AV308" i="8" s="1"/>
  <c r="AU309" i="8"/>
  <c r="AV309" i="8" s="1"/>
  <c r="AU311" i="8"/>
  <c r="AV311" i="8" s="1"/>
  <c r="AU18" i="8"/>
  <c r="AV18" i="8" s="1"/>
  <c r="AU17" i="8"/>
  <c r="AV17" i="8" s="1"/>
  <c r="AS281" i="8"/>
  <c r="AU281" i="8" s="1"/>
  <c r="AV281" i="8" s="1"/>
  <c r="AS313" i="8"/>
  <c r="AU313" i="8" s="1"/>
  <c r="AV313" i="8" s="1"/>
  <c r="AS330" i="8"/>
  <c r="AU330" i="8" s="1"/>
  <c r="AV330" i="8" s="1"/>
  <c r="AU21" i="8"/>
  <c r="AU24" i="8"/>
  <c r="AV24" i="8" s="1"/>
  <c r="AU28" i="8"/>
  <c r="AV28" i="8" s="1"/>
  <c r="AU30" i="8"/>
  <c r="AV30" i="8" s="1"/>
  <c r="AU32" i="8"/>
  <c r="AV32" i="8" s="1"/>
  <c r="AU35" i="8"/>
  <c r="AV35" i="8" s="1"/>
  <c r="AU37" i="8"/>
  <c r="AV37" i="8" s="1"/>
  <c r="AU39" i="8"/>
  <c r="AV39" i="8" s="1"/>
  <c r="AU42" i="8"/>
  <c r="AV42" i="8" s="1"/>
  <c r="AU44" i="8"/>
  <c r="AV44" i="8" s="1"/>
  <c r="AU45" i="8"/>
  <c r="AV45" i="8" s="1"/>
  <c r="AU53" i="8"/>
  <c r="AV53" i="8" s="1"/>
  <c r="AU54" i="8"/>
  <c r="AV54" i="8" s="1"/>
  <c r="AU61" i="8"/>
  <c r="AV61" i="8" s="1"/>
  <c r="AU69" i="8"/>
  <c r="AV69" i="8" s="1"/>
  <c r="AU70" i="8"/>
  <c r="AV70" i="8" s="1"/>
  <c r="AU77" i="8"/>
  <c r="AV77" i="8" s="1"/>
  <c r="AU89" i="8"/>
  <c r="AV89" i="8" s="1"/>
  <c r="AU90" i="8"/>
  <c r="AV90" i="8" s="1"/>
  <c r="AU91" i="8"/>
  <c r="AV91" i="8" s="1"/>
  <c r="AU105" i="8"/>
  <c r="AV105" i="8" s="1"/>
  <c r="AU106" i="8"/>
  <c r="AV106" i="8" s="1"/>
  <c r="AU93" i="8"/>
  <c r="AV93" i="8" s="1"/>
  <c r="AU94" i="8"/>
  <c r="AV94" i="8" s="1"/>
  <c r="AU95" i="8"/>
  <c r="AV95" i="8" s="1"/>
  <c r="AU23" i="8"/>
  <c r="AV23" i="8" s="1"/>
  <c r="AU25" i="8"/>
  <c r="AV25" i="8" s="1"/>
  <c r="AU27" i="8"/>
  <c r="AV27" i="8" s="1"/>
  <c r="AU31" i="8"/>
  <c r="AV31" i="8" s="1"/>
  <c r="AU34" i="8"/>
  <c r="AV34" i="8" s="1"/>
  <c r="AU36" i="8"/>
  <c r="AV36" i="8" s="1"/>
  <c r="AU40" i="8"/>
  <c r="AV40" i="8" s="1"/>
  <c r="AU43" i="8"/>
  <c r="AV43" i="8" s="1"/>
  <c r="AI9" i="8"/>
  <c r="AS110" i="8"/>
  <c r="AS118" i="8"/>
  <c r="AS126" i="8"/>
  <c r="AS15" i="8"/>
  <c r="AS141" i="8"/>
  <c r="AS145" i="8"/>
  <c r="AU48" i="8"/>
  <c r="AV48" i="8" s="1"/>
  <c r="AU52" i="8"/>
  <c r="AV52" i="8" s="1"/>
  <c r="AU56" i="8"/>
  <c r="AV56" i="8" s="1"/>
  <c r="AU60" i="8"/>
  <c r="AV60" i="8" s="1"/>
  <c r="AU64" i="8"/>
  <c r="AV64" i="8" s="1"/>
  <c r="AU68" i="8"/>
  <c r="AV68" i="8" s="1"/>
  <c r="AU72" i="8"/>
  <c r="AV72" i="8" s="1"/>
  <c r="AU76" i="8"/>
  <c r="AV76" i="8" s="1"/>
  <c r="AU80" i="8"/>
  <c r="AV80" i="8" s="1"/>
  <c r="AU84" i="8"/>
  <c r="AV84" i="8" s="1"/>
  <c r="AU88" i="8"/>
  <c r="AV88" i="8" s="1"/>
  <c r="AU92" i="8"/>
  <c r="AV92" i="8" s="1"/>
  <c r="AU96" i="8"/>
  <c r="AV96" i="8" s="1"/>
  <c r="AU100" i="8"/>
  <c r="AV100" i="8" s="1"/>
  <c r="AU107" i="8"/>
  <c r="AV107" i="8" s="1"/>
  <c r="AU115" i="8"/>
  <c r="AV115" i="8" s="1"/>
  <c r="AU123" i="8"/>
  <c r="AV123" i="8" s="1"/>
  <c r="AU138" i="8"/>
  <c r="AV138" i="8" s="1"/>
  <c r="AU149" i="8"/>
  <c r="AV149" i="8" s="1"/>
  <c r="AU47" i="8"/>
  <c r="AV47" i="8" s="1"/>
  <c r="AU51" i="8"/>
  <c r="AV51" i="8" s="1"/>
  <c r="AU55" i="8"/>
  <c r="AV55" i="8" s="1"/>
  <c r="AU59" i="8"/>
  <c r="AV59" i="8" s="1"/>
  <c r="AU63" i="8"/>
  <c r="AV63" i="8" s="1"/>
  <c r="AU67" i="8"/>
  <c r="AV67" i="8" s="1"/>
  <c r="AU71" i="8"/>
  <c r="AV71" i="8" s="1"/>
  <c r="AU75" i="8"/>
  <c r="AV75" i="8" s="1"/>
  <c r="AU79" i="8"/>
  <c r="AV79" i="8" s="1"/>
  <c r="AQ110" i="8"/>
  <c r="AQ114" i="8"/>
  <c r="AU114" i="8" s="1"/>
  <c r="AV114" i="8" s="1"/>
  <c r="AQ118" i="8"/>
  <c r="AQ122" i="8"/>
  <c r="AU122" i="8" s="1"/>
  <c r="AV122" i="8" s="1"/>
  <c r="AQ126" i="8"/>
  <c r="AQ130" i="8"/>
  <c r="AU130" i="8" s="1"/>
  <c r="AV130" i="8" s="1"/>
  <c r="AQ15" i="8"/>
  <c r="AQ137" i="8"/>
  <c r="AU137" i="8" s="1"/>
  <c r="AV137" i="8" s="1"/>
  <c r="AQ141" i="8"/>
  <c r="AQ145" i="8"/>
  <c r="AQ149" i="8"/>
  <c r="AQ153" i="8"/>
  <c r="AU153" i="8" s="1"/>
  <c r="AV153" i="8" s="1"/>
  <c r="AQ157" i="8"/>
  <c r="AU157" i="8" s="1"/>
  <c r="AV157" i="8" s="1"/>
  <c r="AQ161" i="8"/>
  <c r="AU161" i="8" s="1"/>
  <c r="AV161" i="8" s="1"/>
  <c r="AQ169" i="8"/>
  <c r="AU169" i="8" s="1"/>
  <c r="AV169" i="8" s="1"/>
  <c r="AQ173" i="8"/>
  <c r="AU173" i="8" s="1"/>
  <c r="AV173" i="8" s="1"/>
  <c r="AQ177" i="8"/>
  <c r="AU177" i="8" s="1"/>
  <c r="AV177" i="8" s="1"/>
  <c r="AQ180" i="8"/>
  <c r="AU180" i="8" s="1"/>
  <c r="AV180" i="8" s="1"/>
  <c r="AQ182" i="8"/>
  <c r="AU182" i="8" s="1"/>
  <c r="AV182" i="8" s="1"/>
  <c r="AQ184" i="8"/>
  <c r="AU184" i="8" s="1"/>
  <c r="AV184" i="8" s="1"/>
  <c r="AQ186" i="8"/>
  <c r="AU186" i="8" s="1"/>
  <c r="AV186" i="8" s="1"/>
  <c r="AQ188" i="8"/>
  <c r="AU188" i="8" s="1"/>
  <c r="AV188" i="8" s="1"/>
  <c r="AU228" i="8"/>
  <c r="AV228" i="8" s="1"/>
  <c r="AU229" i="8"/>
  <c r="AV229" i="8" s="1"/>
  <c r="AU236" i="8"/>
  <c r="AV236" i="8" s="1"/>
  <c r="AU237" i="8"/>
  <c r="AV237" i="8" s="1"/>
  <c r="AU191" i="8"/>
  <c r="AV191" i="8" s="1"/>
  <c r="AU192" i="8"/>
  <c r="AV192" i="8" s="1"/>
  <c r="AU193" i="8"/>
  <c r="AV193" i="8" s="1"/>
  <c r="AU194" i="8"/>
  <c r="AV194" i="8" s="1"/>
  <c r="AU195" i="8"/>
  <c r="AV195" i="8" s="1"/>
  <c r="AU196" i="8"/>
  <c r="AV196" i="8" s="1"/>
  <c r="AU197" i="8"/>
  <c r="AV197" i="8" s="1"/>
  <c r="AU198" i="8"/>
  <c r="AV198" i="8" s="1"/>
  <c r="AU199" i="8"/>
  <c r="AV199" i="8" s="1"/>
  <c r="AU200" i="8"/>
  <c r="AV200" i="8" s="1"/>
  <c r="AU201" i="8"/>
  <c r="AV201" i="8" s="1"/>
  <c r="AU202" i="8"/>
  <c r="AV202" i="8" s="1"/>
  <c r="AU203" i="8"/>
  <c r="AV203" i="8" s="1"/>
  <c r="AU204" i="8"/>
  <c r="AV204" i="8" s="1"/>
  <c r="AU205" i="8"/>
  <c r="AV205" i="8" s="1"/>
  <c r="AU206" i="8"/>
  <c r="AV206" i="8" s="1"/>
  <c r="AU207" i="8"/>
  <c r="AV207" i="8" s="1"/>
  <c r="AU208" i="8"/>
  <c r="AV208" i="8" s="1"/>
  <c r="AU209" i="8"/>
  <c r="AV209" i="8" s="1"/>
  <c r="AU210" i="8"/>
  <c r="AV210" i="8" s="1"/>
  <c r="AU211" i="8"/>
  <c r="AV211" i="8" s="1"/>
  <c r="AU212" i="8"/>
  <c r="AV212" i="8" s="1"/>
  <c r="AU213" i="8"/>
  <c r="AV213" i="8" s="1"/>
  <c r="AU214" i="8"/>
  <c r="AV214" i="8" s="1"/>
  <c r="AU215" i="8"/>
  <c r="AV215" i="8" s="1"/>
  <c r="AU216" i="8"/>
  <c r="AV216" i="8" s="1"/>
  <c r="AU217" i="8"/>
  <c r="AV217" i="8" s="1"/>
  <c r="AU218" i="8"/>
  <c r="AV218" i="8" s="1"/>
  <c r="AU219" i="8"/>
  <c r="AV219" i="8" s="1"/>
  <c r="AU220" i="8"/>
  <c r="AV220" i="8" s="1"/>
  <c r="AU221" i="8"/>
  <c r="AV221" i="8" s="1"/>
  <c r="AU222" i="8"/>
  <c r="AV222" i="8" s="1"/>
  <c r="AU223" i="8"/>
  <c r="AV223" i="8" s="1"/>
  <c r="AQ108" i="8"/>
  <c r="AQ112" i="8"/>
  <c r="AU112" i="8" s="1"/>
  <c r="AV112" i="8" s="1"/>
  <c r="AQ116" i="8"/>
  <c r="AU116" i="8" s="1"/>
  <c r="AV116" i="8" s="1"/>
  <c r="AQ120" i="8"/>
  <c r="AU120" i="8" s="1"/>
  <c r="AV120" i="8" s="1"/>
  <c r="AQ124" i="8"/>
  <c r="AU124" i="8" s="1"/>
  <c r="AV124" i="8" s="1"/>
  <c r="AQ128" i="8"/>
  <c r="AU128" i="8" s="1"/>
  <c r="AV128" i="8" s="1"/>
  <c r="AQ132" i="8"/>
  <c r="AU132" i="8" s="1"/>
  <c r="AV132" i="8" s="1"/>
  <c r="AQ135" i="8"/>
  <c r="AU135" i="8" s="1"/>
  <c r="AV135" i="8" s="1"/>
  <c r="AQ139" i="8"/>
  <c r="AU139" i="8" s="1"/>
  <c r="AV139" i="8" s="1"/>
  <c r="AQ143" i="8"/>
  <c r="AU143" i="8" s="1"/>
  <c r="AV143" i="8" s="1"/>
  <c r="AQ147" i="8"/>
  <c r="AU147" i="8" s="1"/>
  <c r="AV147" i="8" s="1"/>
  <c r="AQ151" i="8"/>
  <c r="AU151" i="8" s="1"/>
  <c r="AV151" i="8" s="1"/>
  <c r="AQ155" i="8"/>
  <c r="AU155" i="8" s="1"/>
  <c r="AV155" i="8" s="1"/>
  <c r="AQ159" i="8"/>
  <c r="AU159" i="8" s="1"/>
  <c r="AV159" i="8" s="1"/>
  <c r="AQ163" i="8"/>
  <c r="AU163" i="8" s="1"/>
  <c r="AV163" i="8" s="1"/>
  <c r="AQ171" i="8"/>
  <c r="AU171" i="8" s="1"/>
  <c r="AV171" i="8" s="1"/>
  <c r="AQ175" i="8"/>
  <c r="AU175" i="8" s="1"/>
  <c r="AV175" i="8" s="1"/>
  <c r="AQ179" i="8"/>
  <c r="AU179" i="8" s="1"/>
  <c r="AV179" i="8" s="1"/>
  <c r="AQ181" i="8"/>
  <c r="AU181" i="8" s="1"/>
  <c r="AV181" i="8" s="1"/>
  <c r="AQ183" i="8"/>
  <c r="AU183" i="8" s="1"/>
  <c r="AV183" i="8" s="1"/>
  <c r="AQ185" i="8"/>
  <c r="AU185" i="8" s="1"/>
  <c r="AV185" i="8" s="1"/>
  <c r="AQ187" i="8"/>
  <c r="AU187" i="8" s="1"/>
  <c r="AV187" i="8" s="1"/>
  <c r="AU224" i="8"/>
  <c r="AV224" i="8" s="1"/>
  <c r="AU225" i="8"/>
  <c r="AV225" i="8" s="1"/>
  <c r="AU232" i="8"/>
  <c r="AV232" i="8" s="1"/>
  <c r="AU233" i="8"/>
  <c r="AV233" i="8" s="1"/>
  <c r="AU240" i="8"/>
  <c r="AV240" i="8" s="1"/>
  <c r="AU241" i="8"/>
  <c r="AV241" i="8" s="1"/>
  <c r="AU246" i="8"/>
  <c r="AV246" i="8" s="1"/>
  <c r="AU248" i="8"/>
  <c r="AV248" i="8" s="1"/>
  <c r="AU250" i="8"/>
  <c r="AV250" i="8" s="1"/>
  <c r="AU252" i="8"/>
  <c r="AV252" i="8" s="1"/>
  <c r="AU254" i="8"/>
  <c r="AV254" i="8" s="1"/>
  <c r="AU258" i="8"/>
  <c r="AV258" i="8" s="1"/>
  <c r="AU259" i="8"/>
  <c r="AV259" i="8" s="1"/>
  <c r="AU261" i="8"/>
  <c r="AV261" i="8" s="1"/>
  <c r="AU263" i="8"/>
  <c r="AV263" i="8" s="1"/>
  <c r="AU265" i="8"/>
  <c r="AV265" i="8" s="1"/>
  <c r="AU267" i="8"/>
  <c r="AV267" i="8" s="1"/>
  <c r="AU269" i="8"/>
  <c r="AV269" i="8" s="1"/>
  <c r="AU274" i="8"/>
  <c r="AV274" i="8" s="1"/>
  <c r="AU289" i="8"/>
  <c r="AV289" i="8" s="1"/>
  <c r="AU322" i="8"/>
  <c r="AV322" i="8" s="1"/>
  <c r="AU256" i="8"/>
  <c r="AV256" i="8" s="1"/>
  <c r="AU227" i="8"/>
  <c r="AV227" i="8" s="1"/>
  <c r="AU231" i="8"/>
  <c r="AV231" i="8" s="1"/>
  <c r="AU235" i="8"/>
  <c r="AV235" i="8" s="1"/>
  <c r="AU239" i="8"/>
  <c r="AV239" i="8" s="1"/>
  <c r="AU243" i="8"/>
  <c r="AV243" i="8" s="1"/>
  <c r="AU270" i="8"/>
  <c r="AV270" i="8" s="1"/>
  <c r="AU286" i="8"/>
  <c r="AV286" i="8" s="1"/>
  <c r="AU318" i="8"/>
  <c r="AV318" i="8" s="1"/>
  <c r="AU335" i="8"/>
  <c r="AV335" i="8" s="1"/>
  <c r="AU226" i="8"/>
  <c r="AV226" i="8" s="1"/>
  <c r="AU230" i="8"/>
  <c r="AV230" i="8" s="1"/>
  <c r="AU234" i="8"/>
  <c r="AV234" i="8" s="1"/>
  <c r="AU238" i="8"/>
  <c r="AV238" i="8" s="1"/>
  <c r="AU242" i="8"/>
  <c r="AV242" i="8" s="1"/>
  <c r="AU247" i="8"/>
  <c r="AV247" i="8" s="1"/>
  <c r="AU249" i="8"/>
  <c r="AV249" i="8" s="1"/>
  <c r="AU251" i="8"/>
  <c r="AV251" i="8" s="1"/>
  <c r="AU255" i="8"/>
  <c r="AV255" i="8" s="1"/>
  <c r="AU16" i="8"/>
  <c r="AV16" i="8" s="1"/>
  <c r="AU260" i="8"/>
  <c r="AV260" i="8" s="1"/>
  <c r="AU264" i="8"/>
  <c r="AV264" i="8" s="1"/>
  <c r="AU266" i="8"/>
  <c r="AV266" i="8" s="1"/>
  <c r="AU268" i="8"/>
  <c r="AV268" i="8" s="1"/>
  <c r="AU282" i="8"/>
  <c r="AV282" i="8" s="1"/>
  <c r="AU314" i="8"/>
  <c r="AV314" i="8" s="1"/>
  <c r="AU331" i="8"/>
  <c r="AV331" i="8" s="1"/>
  <c r="AU167" i="8"/>
  <c r="AV167" i="8" s="1"/>
  <c r="AU278" i="8"/>
  <c r="AV278" i="8" s="1"/>
  <c r="AU293" i="8"/>
  <c r="AV293" i="8" s="1"/>
  <c r="AU327" i="8"/>
  <c r="AV327" i="8" s="1"/>
  <c r="AQ272" i="8"/>
  <c r="AU272" i="8" s="1"/>
  <c r="AV272" i="8" s="1"/>
  <c r="AQ276" i="8"/>
  <c r="AQ280" i="8"/>
  <c r="AU280" i="8" s="1"/>
  <c r="AV280" i="8" s="1"/>
  <c r="AQ284" i="8"/>
  <c r="AU284" i="8" s="1"/>
  <c r="AV284" i="8" s="1"/>
  <c r="AQ13" i="8"/>
  <c r="AU13" i="8" s="1"/>
  <c r="AV13" i="8" s="1"/>
  <c r="AQ291" i="8"/>
  <c r="AQ312" i="8"/>
  <c r="AU312" i="8" s="1"/>
  <c r="AV312" i="8" s="1"/>
  <c r="AQ316" i="8"/>
  <c r="AU316" i="8" s="1"/>
  <c r="AV316" i="8" s="1"/>
  <c r="AQ320" i="8"/>
  <c r="AU320" i="8" s="1"/>
  <c r="AV320" i="8" s="1"/>
  <c r="AQ324" i="8"/>
  <c r="AU324" i="8" s="1"/>
  <c r="AV324" i="8" s="1"/>
  <c r="AQ329" i="8"/>
  <c r="AU329" i="8" s="1"/>
  <c r="AV329" i="8" s="1"/>
  <c r="AQ333" i="8"/>
  <c r="AU333" i="8" s="1"/>
  <c r="AV333" i="8" s="1"/>
  <c r="AQ337" i="8"/>
  <c r="AU337" i="8" s="1"/>
  <c r="AV337" i="8" s="1"/>
  <c r="AQ298" i="8"/>
  <c r="AU298" i="8" s="1"/>
  <c r="AV298" i="8" s="1"/>
  <c r="AQ14" i="8"/>
  <c r="AU14" i="8" s="1"/>
  <c r="AV14" i="8" s="1"/>
  <c r="AQ271" i="8"/>
  <c r="AU271" i="8" s="1"/>
  <c r="AV271" i="8" s="1"/>
  <c r="AQ275" i="8"/>
  <c r="AU275" i="8" s="1"/>
  <c r="AV275" i="8" s="1"/>
  <c r="AQ279" i="8"/>
  <c r="AU279" i="8" s="1"/>
  <c r="AV279" i="8" s="1"/>
  <c r="AQ283" i="8"/>
  <c r="AU283" i="8" s="1"/>
  <c r="AV283" i="8" s="1"/>
  <c r="AQ287" i="8"/>
  <c r="AU287" i="8" s="1"/>
  <c r="AV287" i="8" s="1"/>
  <c r="AQ290" i="8"/>
  <c r="AU290" i="8" s="1"/>
  <c r="AV290" i="8" s="1"/>
  <c r="AQ294" i="8"/>
  <c r="AU294" i="8" s="1"/>
  <c r="AV294" i="8" s="1"/>
  <c r="AQ315" i="8"/>
  <c r="AU315" i="8" s="1"/>
  <c r="AV315" i="8" s="1"/>
  <c r="AQ319" i="8"/>
  <c r="AU319" i="8" s="1"/>
  <c r="AV319" i="8" s="1"/>
  <c r="AQ323" i="8"/>
  <c r="AU323" i="8" s="1"/>
  <c r="AV323" i="8" s="1"/>
  <c r="AQ328" i="8"/>
  <c r="AU328" i="8" s="1"/>
  <c r="AV328" i="8" s="1"/>
  <c r="AQ332" i="8"/>
  <c r="AU332" i="8" s="1"/>
  <c r="AV332" i="8" s="1"/>
  <c r="AQ336" i="8"/>
  <c r="AU336" i="8" s="1"/>
  <c r="AV336" i="8" s="1"/>
  <c r="AQ165" i="8"/>
  <c r="AU165" i="8" s="1"/>
  <c r="AV165" i="8" s="1"/>
  <c r="AQ167" i="8"/>
  <c r="AS299" i="8"/>
  <c r="AU299" i="8" s="1"/>
  <c r="AV299" i="8" s="1"/>
  <c r="F31" i="7" l="1"/>
  <c r="AU102" i="8"/>
  <c r="AV102" i="8" s="1"/>
  <c r="AU85" i="8"/>
  <c r="AV85" i="8" s="1"/>
  <c r="AU178" i="8"/>
  <c r="AV178" i="8" s="1"/>
  <c r="AU62" i="8"/>
  <c r="AV62" i="8" s="1"/>
  <c r="AU291" i="8"/>
  <c r="AV291" i="8" s="1"/>
  <c r="AU276" i="8"/>
  <c r="AV276" i="8" s="1"/>
  <c r="AS9" i="8"/>
  <c r="AU176" i="8"/>
  <c r="AV176" i="8" s="1"/>
  <c r="AU170" i="8"/>
  <c r="AV170" i="8" s="1"/>
  <c r="AU334" i="8"/>
  <c r="AV334" i="8" s="1"/>
  <c r="AQ9" i="8"/>
  <c r="AU164" i="8"/>
  <c r="AV164" i="8" s="1"/>
  <c r="AU285" i="8"/>
  <c r="AV285" i="8" s="1"/>
  <c r="AU126" i="8"/>
  <c r="AV126" i="8" s="1"/>
  <c r="AU145" i="8"/>
  <c r="AV145" i="8" s="1"/>
  <c r="AU118" i="8"/>
  <c r="AV118" i="8" s="1"/>
  <c r="AU141" i="8"/>
  <c r="AV141" i="8" s="1"/>
  <c r="AU110" i="8"/>
  <c r="AV110" i="8" s="1"/>
  <c r="AV21" i="8"/>
  <c r="AU15" i="8"/>
  <c r="AV15" i="8" s="1"/>
  <c r="AU108" i="8"/>
  <c r="AV108" i="8" s="1"/>
  <c r="AU9" i="8" l="1"/>
  <c r="AV9" i="8"/>
  <c r="F46" i="7" l="1"/>
  <c r="F40" i="7"/>
  <c r="F48" i="7" l="1"/>
  <c r="F53" i="7" s="1"/>
  <c r="F55" i="7" s="1"/>
  <c r="D27" i="1" l="1"/>
  <c r="D23" i="1"/>
  <c r="O2" i="3"/>
  <c r="D12" i="1"/>
  <c r="D9" i="1"/>
  <c r="J338" i="3"/>
  <c r="J332" i="3"/>
  <c r="K332" i="3" s="1"/>
  <c r="I332" i="3"/>
  <c r="J331" i="3"/>
  <c r="I331" i="3"/>
  <c r="K331" i="3" s="1"/>
  <c r="J330" i="3"/>
  <c r="I330" i="3"/>
  <c r="J329" i="3"/>
  <c r="I329" i="3"/>
  <c r="K329" i="3" s="1"/>
  <c r="J328" i="3"/>
  <c r="I328" i="3"/>
  <c r="J327" i="3"/>
  <c r="I327" i="3"/>
  <c r="J326" i="3"/>
  <c r="I326" i="3"/>
  <c r="K326" i="3" s="1"/>
  <c r="J325" i="3"/>
  <c r="K325" i="3" s="1"/>
  <c r="I325" i="3"/>
  <c r="J324" i="3"/>
  <c r="I324" i="3"/>
  <c r="J323" i="3"/>
  <c r="I323" i="3"/>
  <c r="J322" i="3"/>
  <c r="I322" i="3"/>
  <c r="J321" i="3"/>
  <c r="I321" i="3"/>
  <c r="K321" i="3" s="1"/>
  <c r="J320" i="3"/>
  <c r="K320" i="3" s="1"/>
  <c r="I320" i="3"/>
  <c r="J319" i="3"/>
  <c r="I319" i="3"/>
  <c r="K319" i="3" s="1"/>
  <c r="J318" i="3"/>
  <c r="I318" i="3"/>
  <c r="J317" i="3"/>
  <c r="I317" i="3"/>
  <c r="K317" i="3" s="1"/>
  <c r="J316" i="3"/>
  <c r="K316" i="3" s="1"/>
  <c r="I316" i="3"/>
  <c r="J315" i="3"/>
  <c r="I315" i="3"/>
  <c r="J314" i="3"/>
  <c r="I314" i="3"/>
  <c r="J313" i="3"/>
  <c r="I313" i="3"/>
  <c r="K313" i="3" s="1"/>
  <c r="J312" i="3"/>
  <c r="I312" i="3"/>
  <c r="J311" i="3"/>
  <c r="I311" i="3"/>
  <c r="K311" i="3" s="1"/>
  <c r="J310" i="3"/>
  <c r="I310" i="3"/>
  <c r="K310" i="3" s="1"/>
  <c r="J309" i="3"/>
  <c r="K309" i="3" s="1"/>
  <c r="I309" i="3"/>
  <c r="J308" i="3"/>
  <c r="I308" i="3"/>
  <c r="J307" i="3"/>
  <c r="I307" i="3"/>
  <c r="J306" i="3"/>
  <c r="I306" i="3"/>
  <c r="J305" i="3"/>
  <c r="I305" i="3"/>
  <c r="K305" i="3" s="1"/>
  <c r="J304" i="3"/>
  <c r="I304" i="3"/>
  <c r="J303" i="3"/>
  <c r="I303" i="3"/>
  <c r="K303" i="3" s="1"/>
  <c r="J302" i="3"/>
  <c r="I302" i="3"/>
  <c r="J301" i="3"/>
  <c r="I301" i="3"/>
  <c r="K301" i="3" s="1"/>
  <c r="J300" i="3"/>
  <c r="K300" i="3" s="1"/>
  <c r="I300" i="3"/>
  <c r="J299" i="3"/>
  <c r="I299" i="3"/>
  <c r="K299" i="3" s="1"/>
  <c r="J298" i="3"/>
  <c r="I298" i="3"/>
  <c r="J297" i="3"/>
  <c r="I297" i="3"/>
  <c r="K297" i="3" s="1"/>
  <c r="J296" i="3"/>
  <c r="I296" i="3"/>
  <c r="J295" i="3"/>
  <c r="I295" i="3"/>
  <c r="K295" i="3" s="1"/>
  <c r="J294" i="3"/>
  <c r="I294" i="3"/>
  <c r="K294" i="3" s="1"/>
  <c r="J293" i="3"/>
  <c r="K293" i="3" s="1"/>
  <c r="I293" i="3"/>
  <c r="J292" i="3"/>
  <c r="I292" i="3"/>
  <c r="J291" i="3"/>
  <c r="I291" i="3"/>
  <c r="J290" i="3"/>
  <c r="I290" i="3"/>
  <c r="K290" i="3" s="1"/>
  <c r="K289" i="3"/>
  <c r="J289" i="3"/>
  <c r="I289" i="3"/>
  <c r="J288" i="3"/>
  <c r="I288" i="3"/>
  <c r="J287" i="3"/>
  <c r="I287" i="3"/>
  <c r="K287" i="3" s="1"/>
  <c r="J286" i="3"/>
  <c r="I286" i="3"/>
  <c r="J285" i="3"/>
  <c r="I285" i="3"/>
  <c r="K285" i="3" s="1"/>
  <c r="J284" i="3"/>
  <c r="K284" i="3" s="1"/>
  <c r="I284" i="3"/>
  <c r="J283" i="3"/>
  <c r="I283" i="3"/>
  <c r="K283" i="3" s="1"/>
  <c r="J282" i="3"/>
  <c r="I282" i="3"/>
  <c r="J281" i="3"/>
  <c r="I281" i="3"/>
  <c r="K281" i="3" s="1"/>
  <c r="J280" i="3"/>
  <c r="I280" i="3"/>
  <c r="J279" i="3"/>
  <c r="I279" i="3"/>
  <c r="J278" i="3"/>
  <c r="I278" i="3"/>
  <c r="K278" i="3" s="1"/>
  <c r="J277" i="3"/>
  <c r="K277" i="3" s="1"/>
  <c r="I277" i="3"/>
  <c r="J276" i="3"/>
  <c r="I276" i="3"/>
  <c r="J275" i="3"/>
  <c r="I275" i="3"/>
  <c r="J274" i="3"/>
  <c r="I274" i="3"/>
  <c r="J273" i="3"/>
  <c r="I273" i="3"/>
  <c r="K273" i="3" s="1"/>
  <c r="J272" i="3"/>
  <c r="K272" i="3" s="1"/>
  <c r="I272" i="3"/>
  <c r="J271" i="3"/>
  <c r="I271" i="3"/>
  <c r="K271" i="3" s="1"/>
  <c r="J270" i="3"/>
  <c r="I270" i="3"/>
  <c r="J269" i="3"/>
  <c r="I269" i="3"/>
  <c r="K269" i="3" s="1"/>
  <c r="J268" i="3"/>
  <c r="K268" i="3" s="1"/>
  <c r="I268" i="3"/>
  <c r="J267" i="3"/>
  <c r="I267" i="3"/>
  <c r="K267" i="3" s="1"/>
  <c r="J266" i="3"/>
  <c r="I266" i="3"/>
  <c r="J265" i="3"/>
  <c r="I265" i="3"/>
  <c r="K265" i="3" s="1"/>
  <c r="J264" i="3"/>
  <c r="I264" i="3"/>
  <c r="J263" i="3"/>
  <c r="I263" i="3"/>
  <c r="J262" i="3"/>
  <c r="I262" i="3"/>
  <c r="K262" i="3" s="1"/>
  <c r="J261" i="3"/>
  <c r="K261" i="3" s="1"/>
  <c r="I261" i="3"/>
  <c r="J260" i="3"/>
  <c r="I260" i="3"/>
  <c r="J259" i="3"/>
  <c r="I259" i="3"/>
  <c r="J258" i="3"/>
  <c r="I258" i="3"/>
  <c r="K258" i="3" s="1"/>
  <c r="J257" i="3"/>
  <c r="I257" i="3"/>
  <c r="K257" i="3" s="1"/>
  <c r="J256" i="3"/>
  <c r="K256" i="3" s="1"/>
  <c r="I256" i="3"/>
  <c r="J255" i="3"/>
  <c r="I255" i="3"/>
  <c r="K255" i="3" s="1"/>
  <c r="J254" i="3"/>
  <c r="I254" i="3"/>
  <c r="J253" i="3"/>
  <c r="I253" i="3"/>
  <c r="K253" i="3" s="1"/>
  <c r="J252" i="3"/>
  <c r="K252" i="3" s="1"/>
  <c r="I252" i="3"/>
  <c r="J251" i="3"/>
  <c r="I251" i="3"/>
  <c r="K251" i="3" s="1"/>
  <c r="J250" i="3"/>
  <c r="I250" i="3"/>
  <c r="J249" i="3"/>
  <c r="I249" i="3"/>
  <c r="K249" i="3" s="1"/>
  <c r="J248" i="3"/>
  <c r="I248" i="3"/>
  <c r="J247" i="3"/>
  <c r="I247" i="3"/>
  <c r="J246" i="3"/>
  <c r="I246" i="3"/>
  <c r="K246" i="3" s="1"/>
  <c r="J245" i="3"/>
  <c r="K245" i="3" s="1"/>
  <c r="I245" i="3"/>
  <c r="J244" i="3"/>
  <c r="I244" i="3"/>
  <c r="J243" i="3"/>
  <c r="I243" i="3"/>
  <c r="J242" i="3"/>
  <c r="I242" i="3"/>
  <c r="K242" i="3" s="1"/>
  <c r="K241" i="3"/>
  <c r="J241" i="3"/>
  <c r="I241" i="3"/>
  <c r="J240" i="3"/>
  <c r="K240" i="3" s="1"/>
  <c r="I240" i="3"/>
  <c r="J239" i="3"/>
  <c r="I239" i="3"/>
  <c r="K239" i="3" s="1"/>
  <c r="J238" i="3"/>
  <c r="I238" i="3"/>
  <c r="J237" i="3"/>
  <c r="I237" i="3"/>
  <c r="K237" i="3" s="1"/>
  <c r="J236" i="3"/>
  <c r="K236" i="3" s="1"/>
  <c r="I236" i="3"/>
  <c r="J235" i="3"/>
  <c r="I235" i="3"/>
  <c r="K235" i="3" s="1"/>
  <c r="J234" i="3"/>
  <c r="I234" i="3"/>
  <c r="J233" i="3"/>
  <c r="I233" i="3"/>
  <c r="K233" i="3" s="1"/>
  <c r="J232" i="3"/>
  <c r="I232" i="3"/>
  <c r="J231" i="3"/>
  <c r="I231" i="3"/>
  <c r="J230" i="3"/>
  <c r="I230" i="3"/>
  <c r="K230" i="3" s="1"/>
  <c r="J229" i="3"/>
  <c r="K229" i="3" s="1"/>
  <c r="I229" i="3"/>
  <c r="J228" i="3"/>
  <c r="I228" i="3"/>
  <c r="J227" i="3"/>
  <c r="I227" i="3"/>
  <c r="J226" i="3"/>
  <c r="I226" i="3"/>
  <c r="K226" i="3" s="1"/>
  <c r="K225" i="3"/>
  <c r="J225" i="3"/>
  <c r="I225" i="3"/>
  <c r="J224" i="3"/>
  <c r="I224" i="3"/>
  <c r="J223" i="3"/>
  <c r="I223" i="3"/>
  <c r="K223" i="3" s="1"/>
  <c r="J222" i="3"/>
  <c r="I222" i="3"/>
  <c r="J221" i="3"/>
  <c r="I221" i="3"/>
  <c r="K221" i="3" s="1"/>
  <c r="J220" i="3"/>
  <c r="K220" i="3" s="1"/>
  <c r="I220" i="3"/>
  <c r="J219" i="3"/>
  <c r="I219" i="3"/>
  <c r="K219" i="3" s="1"/>
  <c r="J218" i="3"/>
  <c r="I218" i="3"/>
  <c r="J217" i="3"/>
  <c r="I217" i="3"/>
  <c r="K217" i="3" s="1"/>
  <c r="J216" i="3"/>
  <c r="I216" i="3"/>
  <c r="J215" i="3"/>
  <c r="I215" i="3"/>
  <c r="K215" i="3" s="1"/>
  <c r="J214" i="3"/>
  <c r="I214" i="3"/>
  <c r="K214" i="3" s="1"/>
  <c r="J213" i="3"/>
  <c r="K213" i="3" s="1"/>
  <c r="I213" i="3"/>
  <c r="J212" i="3"/>
  <c r="I212" i="3"/>
  <c r="J211" i="3"/>
  <c r="I211" i="3"/>
  <c r="J210" i="3"/>
  <c r="I210" i="3"/>
  <c r="K210" i="3" s="1"/>
  <c r="K209" i="3"/>
  <c r="J209" i="3"/>
  <c r="I209" i="3"/>
  <c r="J208" i="3"/>
  <c r="I208" i="3"/>
  <c r="J207" i="3"/>
  <c r="I207" i="3"/>
  <c r="K207" i="3" s="1"/>
  <c r="J206" i="3"/>
  <c r="I206" i="3"/>
  <c r="K206" i="3" s="1"/>
  <c r="J205" i="3"/>
  <c r="I205" i="3"/>
  <c r="K205" i="3" s="1"/>
  <c r="J204" i="3"/>
  <c r="K204" i="3" s="1"/>
  <c r="I204" i="3"/>
  <c r="J203" i="3"/>
  <c r="I203" i="3"/>
  <c r="K203" i="3" s="1"/>
  <c r="J202" i="3"/>
  <c r="I202" i="3"/>
  <c r="J201" i="3"/>
  <c r="I201" i="3"/>
  <c r="K201" i="3" s="1"/>
  <c r="J200" i="3"/>
  <c r="I200" i="3"/>
  <c r="J199" i="3"/>
  <c r="I199" i="3"/>
  <c r="K199" i="3" s="1"/>
  <c r="J198" i="3"/>
  <c r="I198" i="3"/>
  <c r="K198" i="3" s="1"/>
  <c r="J197" i="3"/>
  <c r="K197" i="3" s="1"/>
  <c r="I197" i="3"/>
  <c r="J196" i="3"/>
  <c r="I196" i="3"/>
  <c r="J195" i="3"/>
  <c r="I195" i="3"/>
  <c r="J194" i="3"/>
  <c r="I194" i="3"/>
  <c r="K194" i="3" s="1"/>
  <c r="K193" i="3"/>
  <c r="J193" i="3"/>
  <c r="I193" i="3"/>
  <c r="J192" i="3"/>
  <c r="I192" i="3"/>
  <c r="J191" i="3"/>
  <c r="I191" i="3"/>
  <c r="K191" i="3" s="1"/>
  <c r="J190" i="3"/>
  <c r="I190" i="3"/>
  <c r="J189" i="3"/>
  <c r="I189" i="3"/>
  <c r="K189" i="3" s="1"/>
  <c r="J188" i="3"/>
  <c r="K188" i="3" s="1"/>
  <c r="I188" i="3"/>
  <c r="J187" i="3"/>
  <c r="I187" i="3"/>
  <c r="K187" i="3" s="1"/>
  <c r="J186" i="3"/>
  <c r="I186" i="3"/>
  <c r="J185" i="3"/>
  <c r="I185" i="3"/>
  <c r="K185" i="3" s="1"/>
  <c r="J184" i="3"/>
  <c r="I184" i="3"/>
  <c r="J183" i="3"/>
  <c r="I183" i="3"/>
  <c r="J182" i="3"/>
  <c r="I182" i="3"/>
  <c r="K182" i="3" s="1"/>
  <c r="J181" i="3"/>
  <c r="K181" i="3" s="1"/>
  <c r="I181" i="3"/>
  <c r="J180" i="3"/>
  <c r="I180" i="3"/>
  <c r="J179" i="3"/>
  <c r="I179" i="3"/>
  <c r="J178" i="3"/>
  <c r="I178" i="3"/>
  <c r="K178" i="3" s="1"/>
  <c r="K177" i="3"/>
  <c r="J177" i="3"/>
  <c r="I177" i="3"/>
  <c r="J176" i="3"/>
  <c r="I176" i="3"/>
  <c r="J175" i="3"/>
  <c r="I175" i="3"/>
  <c r="K175" i="3" s="1"/>
  <c r="J174" i="3"/>
  <c r="I174" i="3"/>
  <c r="J173" i="3"/>
  <c r="I173" i="3"/>
  <c r="K173" i="3" s="1"/>
  <c r="J172" i="3"/>
  <c r="K172" i="3" s="1"/>
  <c r="I172" i="3"/>
  <c r="J171" i="3"/>
  <c r="I171" i="3"/>
  <c r="K171" i="3" s="1"/>
  <c r="J170" i="3"/>
  <c r="I170" i="3"/>
  <c r="J169" i="3"/>
  <c r="I169" i="3"/>
  <c r="K169" i="3" s="1"/>
  <c r="J168" i="3"/>
  <c r="I168" i="3"/>
  <c r="J167" i="3"/>
  <c r="I167" i="3"/>
  <c r="J166" i="3"/>
  <c r="I166" i="3"/>
  <c r="K166" i="3" s="1"/>
  <c r="J165" i="3"/>
  <c r="K165" i="3" s="1"/>
  <c r="I165" i="3"/>
  <c r="J164" i="3"/>
  <c r="I164" i="3"/>
  <c r="J163" i="3"/>
  <c r="I163" i="3"/>
  <c r="J162" i="3"/>
  <c r="I162" i="3"/>
  <c r="K162" i="3" s="1"/>
  <c r="K161" i="3"/>
  <c r="J161" i="3"/>
  <c r="I161" i="3"/>
  <c r="J160" i="3"/>
  <c r="I160" i="3"/>
  <c r="J159" i="3"/>
  <c r="I159" i="3"/>
  <c r="K159" i="3" s="1"/>
  <c r="J158" i="3"/>
  <c r="I158" i="3"/>
  <c r="K158" i="3" s="1"/>
  <c r="J157" i="3"/>
  <c r="I157" i="3"/>
  <c r="K157" i="3" s="1"/>
  <c r="J156" i="3"/>
  <c r="K156" i="3" s="1"/>
  <c r="I156" i="3"/>
  <c r="J155" i="3"/>
  <c r="I155" i="3"/>
  <c r="K155" i="3" s="1"/>
  <c r="J154" i="3"/>
  <c r="I154" i="3"/>
  <c r="J153" i="3"/>
  <c r="I153" i="3"/>
  <c r="K153" i="3" s="1"/>
  <c r="J152" i="3"/>
  <c r="I152" i="3"/>
  <c r="J151" i="3"/>
  <c r="I151" i="3"/>
  <c r="K151" i="3" s="1"/>
  <c r="J150" i="3"/>
  <c r="I150" i="3"/>
  <c r="K150" i="3" s="1"/>
  <c r="J149" i="3"/>
  <c r="K149" i="3" s="1"/>
  <c r="I149" i="3"/>
  <c r="J148" i="3"/>
  <c r="I148" i="3"/>
  <c r="J147" i="3"/>
  <c r="I147" i="3"/>
  <c r="J146" i="3"/>
  <c r="I146" i="3"/>
  <c r="K146" i="3" s="1"/>
  <c r="K145" i="3"/>
  <c r="J145" i="3"/>
  <c r="I145" i="3"/>
  <c r="J144" i="3"/>
  <c r="I144" i="3"/>
  <c r="J143" i="3"/>
  <c r="I143" i="3"/>
  <c r="K143" i="3" s="1"/>
  <c r="J142" i="3"/>
  <c r="I142" i="3"/>
  <c r="K142" i="3" s="1"/>
  <c r="J141" i="3"/>
  <c r="I141" i="3"/>
  <c r="K141" i="3" s="1"/>
  <c r="J140" i="3"/>
  <c r="K140" i="3" s="1"/>
  <c r="I140" i="3"/>
  <c r="J139" i="3"/>
  <c r="I139" i="3"/>
  <c r="K139" i="3" s="1"/>
  <c r="J138" i="3"/>
  <c r="I138" i="3"/>
  <c r="J137" i="3"/>
  <c r="I137" i="3"/>
  <c r="K137" i="3" s="1"/>
  <c r="J136" i="3"/>
  <c r="I136" i="3"/>
  <c r="J135" i="3"/>
  <c r="I135" i="3"/>
  <c r="K135" i="3" s="1"/>
  <c r="J134" i="3"/>
  <c r="I134" i="3"/>
  <c r="K134" i="3" s="1"/>
  <c r="J133" i="3"/>
  <c r="K133" i="3" s="1"/>
  <c r="I133" i="3"/>
  <c r="J132" i="3"/>
  <c r="K132" i="3" s="1"/>
  <c r="I132" i="3"/>
  <c r="J131" i="3"/>
  <c r="I131" i="3"/>
  <c r="J130" i="3"/>
  <c r="I130" i="3"/>
  <c r="K129" i="3"/>
  <c r="J129" i="3"/>
  <c r="I129" i="3"/>
  <c r="J128" i="3"/>
  <c r="I128" i="3"/>
  <c r="J127" i="3"/>
  <c r="I127" i="3"/>
  <c r="K127" i="3" s="1"/>
  <c r="J126" i="3"/>
  <c r="I126" i="3"/>
  <c r="K126" i="3" s="1"/>
  <c r="J125" i="3"/>
  <c r="I125" i="3"/>
  <c r="K125" i="3" s="1"/>
  <c r="J124" i="3"/>
  <c r="K124" i="3" s="1"/>
  <c r="I124" i="3"/>
  <c r="J123" i="3"/>
  <c r="I123" i="3"/>
  <c r="J122" i="3"/>
  <c r="I122" i="3"/>
  <c r="J121" i="3"/>
  <c r="I121" i="3"/>
  <c r="K121" i="3" s="1"/>
  <c r="J120" i="3"/>
  <c r="I120" i="3"/>
  <c r="J119" i="3"/>
  <c r="I119" i="3"/>
  <c r="K119" i="3" s="1"/>
  <c r="J118" i="3"/>
  <c r="I118" i="3"/>
  <c r="K118" i="3" s="1"/>
  <c r="J117" i="3"/>
  <c r="K117" i="3" s="1"/>
  <c r="I117" i="3"/>
  <c r="J116" i="3"/>
  <c r="K116" i="3" s="1"/>
  <c r="I116" i="3"/>
  <c r="J115" i="3"/>
  <c r="I115" i="3"/>
  <c r="J114" i="3"/>
  <c r="I114" i="3"/>
  <c r="J113" i="3"/>
  <c r="I113" i="3"/>
  <c r="K113" i="3" s="1"/>
  <c r="J112" i="3"/>
  <c r="I112" i="3"/>
  <c r="J111" i="3"/>
  <c r="I111" i="3"/>
  <c r="K111" i="3" s="1"/>
  <c r="J110" i="3"/>
  <c r="I110" i="3"/>
  <c r="K110" i="3" s="1"/>
  <c r="J109" i="3"/>
  <c r="I109" i="3"/>
  <c r="K109" i="3" s="1"/>
  <c r="J108" i="3"/>
  <c r="K108" i="3" s="1"/>
  <c r="I108" i="3"/>
  <c r="J107" i="3"/>
  <c r="I107" i="3"/>
  <c r="J106" i="3"/>
  <c r="I106" i="3"/>
  <c r="J105" i="3"/>
  <c r="I105" i="3"/>
  <c r="K105" i="3" s="1"/>
  <c r="J104" i="3"/>
  <c r="I104" i="3"/>
  <c r="J103" i="3"/>
  <c r="I103" i="3"/>
  <c r="K103" i="3" s="1"/>
  <c r="J102" i="3"/>
  <c r="I102" i="3"/>
  <c r="K102" i="3" s="1"/>
  <c r="J101" i="3"/>
  <c r="K101" i="3" s="1"/>
  <c r="I101" i="3"/>
  <c r="J100" i="3"/>
  <c r="K100" i="3" s="1"/>
  <c r="I100" i="3"/>
  <c r="J99" i="3"/>
  <c r="I99" i="3"/>
  <c r="J98" i="3"/>
  <c r="I98" i="3"/>
  <c r="J97" i="3"/>
  <c r="I97" i="3"/>
  <c r="K97" i="3" s="1"/>
  <c r="J96" i="3"/>
  <c r="I96" i="3"/>
  <c r="J95" i="3"/>
  <c r="I95" i="3"/>
  <c r="K95" i="3" s="1"/>
  <c r="J94" i="3"/>
  <c r="I94" i="3"/>
  <c r="K94" i="3" s="1"/>
  <c r="J93" i="3"/>
  <c r="I93" i="3"/>
  <c r="K93" i="3" s="1"/>
  <c r="J92" i="3"/>
  <c r="K92" i="3" s="1"/>
  <c r="I92" i="3"/>
  <c r="J91" i="3"/>
  <c r="I91" i="3"/>
  <c r="J90" i="3"/>
  <c r="I90" i="3"/>
  <c r="J89" i="3"/>
  <c r="I89" i="3"/>
  <c r="K89" i="3" s="1"/>
  <c r="J88" i="3"/>
  <c r="I88" i="3"/>
  <c r="J87" i="3"/>
  <c r="I87" i="3"/>
  <c r="K87" i="3" s="1"/>
  <c r="J86" i="3"/>
  <c r="I86" i="3"/>
  <c r="K86" i="3" s="1"/>
  <c r="J85" i="3"/>
  <c r="K85" i="3" s="1"/>
  <c r="I85" i="3"/>
  <c r="J84" i="3"/>
  <c r="K84" i="3" s="1"/>
  <c r="I84" i="3"/>
  <c r="J83" i="3"/>
  <c r="I83" i="3"/>
  <c r="J82" i="3"/>
  <c r="I82" i="3"/>
  <c r="J81" i="3"/>
  <c r="I81" i="3"/>
  <c r="K81" i="3" s="1"/>
  <c r="J80" i="3"/>
  <c r="I80" i="3"/>
  <c r="J79" i="3"/>
  <c r="I79" i="3"/>
  <c r="K79" i="3" s="1"/>
  <c r="J78" i="3"/>
  <c r="I78" i="3"/>
  <c r="K78" i="3" s="1"/>
  <c r="J77" i="3"/>
  <c r="I77" i="3"/>
  <c r="K77" i="3" s="1"/>
  <c r="J76" i="3"/>
  <c r="K76" i="3" s="1"/>
  <c r="I76" i="3"/>
  <c r="J75" i="3"/>
  <c r="I75" i="3"/>
  <c r="J74" i="3"/>
  <c r="I74" i="3"/>
  <c r="J73" i="3"/>
  <c r="I73" i="3"/>
  <c r="K73" i="3" s="1"/>
  <c r="J72" i="3"/>
  <c r="I72" i="3"/>
  <c r="J71" i="3"/>
  <c r="I71" i="3"/>
  <c r="K71" i="3" s="1"/>
  <c r="J70" i="3"/>
  <c r="I70" i="3"/>
  <c r="K70" i="3" s="1"/>
  <c r="J69" i="3"/>
  <c r="K69" i="3" s="1"/>
  <c r="I69" i="3"/>
  <c r="J68" i="3"/>
  <c r="K68" i="3" s="1"/>
  <c r="I68" i="3"/>
  <c r="J67" i="3"/>
  <c r="I67" i="3"/>
  <c r="J66" i="3"/>
  <c r="I66" i="3"/>
  <c r="J65" i="3"/>
  <c r="I65" i="3"/>
  <c r="K65" i="3" s="1"/>
  <c r="J64" i="3"/>
  <c r="I64" i="3"/>
  <c r="J63" i="3"/>
  <c r="I63" i="3"/>
  <c r="K63" i="3" s="1"/>
  <c r="J62" i="3"/>
  <c r="I62" i="3"/>
  <c r="K62" i="3" s="1"/>
  <c r="J61" i="3"/>
  <c r="I61" i="3"/>
  <c r="K61" i="3" s="1"/>
  <c r="J60" i="3"/>
  <c r="K60" i="3" s="1"/>
  <c r="I60" i="3"/>
  <c r="J59" i="3"/>
  <c r="I59" i="3"/>
  <c r="J58" i="3"/>
  <c r="I58" i="3"/>
  <c r="J57" i="3"/>
  <c r="I57" i="3"/>
  <c r="K57" i="3" s="1"/>
  <c r="J56" i="3"/>
  <c r="I56" i="3"/>
  <c r="J55" i="3"/>
  <c r="I55" i="3"/>
  <c r="K55" i="3" s="1"/>
  <c r="J54" i="3"/>
  <c r="I54" i="3"/>
  <c r="K54" i="3" s="1"/>
  <c r="J53" i="3"/>
  <c r="K53" i="3" s="1"/>
  <c r="I53" i="3"/>
  <c r="J52" i="3"/>
  <c r="K52" i="3" s="1"/>
  <c r="I52" i="3"/>
  <c r="J51" i="3"/>
  <c r="I51" i="3"/>
  <c r="J50" i="3"/>
  <c r="I50" i="3"/>
  <c r="J49" i="3"/>
  <c r="I49" i="3"/>
  <c r="K49" i="3" s="1"/>
  <c r="J48" i="3"/>
  <c r="I48" i="3"/>
  <c r="J47" i="3"/>
  <c r="I47" i="3"/>
  <c r="K47" i="3" s="1"/>
  <c r="J46" i="3"/>
  <c r="I46" i="3"/>
  <c r="J45" i="3"/>
  <c r="I45" i="3"/>
  <c r="K45" i="3" s="1"/>
  <c r="J44" i="3"/>
  <c r="K44" i="3" s="1"/>
  <c r="I44" i="3"/>
  <c r="J43" i="3"/>
  <c r="I43" i="3"/>
  <c r="J42" i="3"/>
  <c r="I42" i="3"/>
  <c r="J41" i="3"/>
  <c r="I41" i="3"/>
  <c r="K41" i="3" s="1"/>
  <c r="J40" i="3"/>
  <c r="I40" i="3"/>
  <c r="J39" i="3"/>
  <c r="I39" i="3"/>
  <c r="J38" i="3"/>
  <c r="I38" i="3"/>
  <c r="K38" i="3" s="1"/>
  <c r="J37" i="3"/>
  <c r="K37" i="3" s="1"/>
  <c r="I37" i="3"/>
  <c r="J36" i="3"/>
  <c r="K36" i="3" s="1"/>
  <c r="I36" i="3"/>
  <c r="J35" i="3"/>
  <c r="I35" i="3"/>
  <c r="J34" i="3"/>
  <c r="I34" i="3"/>
  <c r="J33" i="3"/>
  <c r="I33" i="3"/>
  <c r="K33" i="3" s="1"/>
  <c r="J32" i="3"/>
  <c r="I32" i="3"/>
  <c r="J31" i="3"/>
  <c r="I31" i="3"/>
  <c r="K31" i="3" s="1"/>
  <c r="J30" i="3"/>
  <c r="I30" i="3"/>
  <c r="J29" i="3"/>
  <c r="I29" i="3"/>
  <c r="K29" i="3" s="1"/>
  <c r="J28" i="3"/>
  <c r="K28" i="3" s="1"/>
  <c r="I28" i="3"/>
  <c r="J27" i="3"/>
  <c r="I27" i="3"/>
  <c r="J26" i="3"/>
  <c r="I26" i="3"/>
  <c r="J25" i="3"/>
  <c r="I25" i="3"/>
  <c r="K25" i="3" s="1"/>
  <c r="J24" i="3"/>
  <c r="I24" i="3"/>
  <c r="J23" i="3"/>
  <c r="I23" i="3"/>
  <c r="K23" i="3" s="1"/>
  <c r="J22" i="3"/>
  <c r="I22" i="3"/>
  <c r="K22" i="3" s="1"/>
  <c r="J21" i="3"/>
  <c r="K21" i="3" s="1"/>
  <c r="I21" i="3"/>
  <c r="J20" i="3"/>
  <c r="K20" i="3" s="1"/>
  <c r="I20" i="3"/>
  <c r="J19" i="3"/>
  <c r="I19" i="3"/>
  <c r="J18" i="3"/>
  <c r="I18" i="3"/>
  <c r="J17" i="3"/>
  <c r="I17" i="3"/>
  <c r="K17" i="3" s="1"/>
  <c r="J16" i="3"/>
  <c r="K16" i="3" s="1"/>
  <c r="I16" i="3"/>
  <c r="J15" i="3"/>
  <c r="I15" i="3"/>
  <c r="K15" i="3" s="1"/>
  <c r="J14" i="3"/>
  <c r="I14" i="3"/>
  <c r="J13" i="3"/>
  <c r="I13" i="3"/>
  <c r="K13" i="3" s="1"/>
  <c r="J12" i="3"/>
  <c r="K12" i="3" s="1"/>
  <c r="I12" i="3"/>
  <c r="J11" i="3"/>
  <c r="I11" i="3"/>
  <c r="J10" i="3"/>
  <c r="I10" i="3"/>
  <c r="J9" i="3"/>
  <c r="I9" i="3"/>
  <c r="K9" i="3" s="1"/>
  <c r="J8" i="3"/>
  <c r="I8" i="3"/>
  <c r="D14" i="1" s="1"/>
  <c r="J7" i="3"/>
  <c r="I7" i="3"/>
  <c r="K7" i="3" s="1"/>
  <c r="J6" i="3"/>
  <c r="I6" i="3"/>
  <c r="K6" i="3" s="1"/>
  <c r="J5" i="3"/>
  <c r="K5" i="3" s="1"/>
  <c r="I5" i="3"/>
  <c r="J4" i="3"/>
  <c r="K4" i="3" s="1"/>
  <c r="I4" i="3"/>
  <c r="L2" i="3"/>
  <c r="H2" i="3"/>
  <c r="G2" i="3"/>
  <c r="F2" i="3"/>
  <c r="E2" i="3"/>
  <c r="D2" i="3"/>
  <c r="J2" i="3" l="1"/>
  <c r="K8" i="3"/>
  <c r="D19" i="1" s="1"/>
  <c r="K10" i="3"/>
  <c r="K19" i="3"/>
  <c r="K24" i="3"/>
  <c r="K26" i="3"/>
  <c r="K35" i="3"/>
  <c r="K40" i="3"/>
  <c r="K42" i="3"/>
  <c r="K51" i="3"/>
  <c r="K56" i="3"/>
  <c r="K58" i="3"/>
  <c r="K67" i="3"/>
  <c r="K72" i="3"/>
  <c r="K74" i="3"/>
  <c r="K83" i="3"/>
  <c r="K88" i="3"/>
  <c r="K90" i="3"/>
  <c r="K99" i="3"/>
  <c r="K104" i="3"/>
  <c r="K106" i="3"/>
  <c r="K115" i="3"/>
  <c r="K120" i="3"/>
  <c r="K122" i="3"/>
  <c r="K131" i="3"/>
  <c r="K136" i="3"/>
  <c r="K138" i="3"/>
  <c r="K147" i="3"/>
  <c r="K152" i="3"/>
  <c r="K154" i="3"/>
  <c r="K163" i="3"/>
  <c r="K168" i="3"/>
  <c r="K170" i="3"/>
  <c r="K179" i="3"/>
  <c r="K184" i="3"/>
  <c r="K186" i="3"/>
  <c r="K195" i="3"/>
  <c r="K200" i="3"/>
  <c r="K202" i="3"/>
  <c r="K211" i="3"/>
  <c r="K216" i="3"/>
  <c r="K218" i="3"/>
  <c r="K227" i="3"/>
  <c r="K232" i="3"/>
  <c r="K234" i="3"/>
  <c r="K243" i="3"/>
  <c r="K248" i="3"/>
  <c r="K250" i="3"/>
  <c r="K259" i="3"/>
  <c r="K264" i="3"/>
  <c r="K266" i="3"/>
  <c r="K275" i="3"/>
  <c r="K280" i="3"/>
  <c r="K282" i="3"/>
  <c r="K291" i="3"/>
  <c r="K296" i="3"/>
  <c r="K298" i="3"/>
  <c r="K307" i="3"/>
  <c r="K312" i="3"/>
  <c r="K314" i="3"/>
  <c r="K323" i="3"/>
  <c r="K328" i="3"/>
  <c r="K330" i="3"/>
  <c r="K14" i="3"/>
  <c r="K30" i="3"/>
  <c r="K39" i="3"/>
  <c r="K46" i="3"/>
  <c r="K167" i="3"/>
  <c r="K174" i="3"/>
  <c r="K183" i="3"/>
  <c r="K190" i="3"/>
  <c r="K222" i="3"/>
  <c r="K231" i="3"/>
  <c r="K238" i="3"/>
  <c r="K247" i="3"/>
  <c r="K254" i="3"/>
  <c r="K263" i="3"/>
  <c r="K270" i="3"/>
  <c r="K279" i="3"/>
  <c r="K286" i="3"/>
  <c r="K302" i="3"/>
  <c r="K318" i="3"/>
  <c r="K327" i="3"/>
  <c r="K11" i="3"/>
  <c r="K18" i="3"/>
  <c r="K27" i="3"/>
  <c r="K32" i="3"/>
  <c r="K34" i="3"/>
  <c r="K43" i="3"/>
  <c r="K48" i="3"/>
  <c r="K50" i="3"/>
  <c r="K59" i="3"/>
  <c r="K64" i="3"/>
  <c r="K66" i="3"/>
  <c r="K75" i="3"/>
  <c r="K80" i="3"/>
  <c r="K82" i="3"/>
  <c r="K91" i="3"/>
  <c r="K96" i="3"/>
  <c r="K98" i="3"/>
  <c r="K107" i="3"/>
  <c r="K112" i="3"/>
  <c r="K114" i="3"/>
  <c r="K123" i="3"/>
  <c r="K128" i="3"/>
  <c r="K130" i="3"/>
  <c r="K144" i="3"/>
  <c r="K160" i="3"/>
  <c r="K176" i="3"/>
  <c r="K192" i="3"/>
  <c r="K208" i="3"/>
  <c r="K224" i="3"/>
  <c r="K274" i="3"/>
  <c r="K288" i="3"/>
  <c r="K304" i="3"/>
  <c r="K306" i="3"/>
  <c r="K315" i="3"/>
  <c r="K322" i="3"/>
  <c r="D17" i="1"/>
  <c r="K148" i="3"/>
  <c r="K164" i="3"/>
  <c r="K180" i="3"/>
  <c r="K196" i="3"/>
  <c r="K212" i="3"/>
  <c r="K228" i="3"/>
  <c r="K244" i="3"/>
  <c r="K260" i="3"/>
  <c r="K276" i="3"/>
  <c r="K292" i="3"/>
  <c r="K308" i="3"/>
  <c r="K324" i="3"/>
  <c r="I2" i="3"/>
  <c r="K2" i="3" l="1"/>
</calcChain>
</file>

<file path=xl/comments1.xml><?xml version="1.0" encoding="utf-8"?>
<comments xmlns="http://schemas.openxmlformats.org/spreadsheetml/2006/main">
  <authors>
    <author>Clayton, David - BSS FP</author>
  </authors>
  <commentList>
    <comment ref="D2" authorId="0">
      <text>
        <r>
          <rPr>
            <b/>
            <sz val="9"/>
            <color indexed="81"/>
            <rFont val="Tahoma"/>
            <family val="2"/>
          </rPr>
          <t>Clayton, David - BSS FP:</t>
        </r>
        <r>
          <rPr>
            <sz val="9"/>
            <color indexed="81"/>
            <rFont val="Tahoma"/>
            <family val="2"/>
          </rPr>
          <t xml:space="preserve">
Checked against June 2015 payment</t>
        </r>
      </text>
    </comment>
  </commentList>
</comments>
</file>

<file path=xl/sharedStrings.xml><?xml version="1.0" encoding="utf-8"?>
<sst xmlns="http://schemas.openxmlformats.org/spreadsheetml/2006/main" count="2094" uniqueCount="447">
  <si>
    <t>Enter DfE Number</t>
  </si>
  <si>
    <t>School</t>
  </si>
  <si>
    <t>Estab</t>
  </si>
  <si>
    <t>School Name</t>
  </si>
  <si>
    <t>Academy / Mainitained School</t>
  </si>
  <si>
    <t>Darenth Community Primary School</t>
  </si>
  <si>
    <t>Maintained</t>
  </si>
  <si>
    <t>Maypole Primary School</t>
  </si>
  <si>
    <t>Crockenhill Primary School</t>
  </si>
  <si>
    <t>The Anthony Roper Primary School</t>
  </si>
  <si>
    <t>Cobham Primary School</t>
  </si>
  <si>
    <t>Cecil Road Primary and Nursery School</t>
  </si>
  <si>
    <t>Higham Primary School</t>
  </si>
  <si>
    <t>Lawn Primary School</t>
  </si>
  <si>
    <t>Shears Green Infant School</t>
  </si>
  <si>
    <t>Bean Primary School</t>
  </si>
  <si>
    <t>Paddock Wood Primary School</t>
  </si>
  <si>
    <t>Capel Primary School</t>
  </si>
  <si>
    <t>Dunton Green Primary School</t>
  </si>
  <si>
    <t>Hadlow Primary School</t>
  </si>
  <si>
    <t>Halstead Community Primary School</t>
  </si>
  <si>
    <t>Four Elms Primary School</t>
  </si>
  <si>
    <t>Horsmonden Primary School</t>
  </si>
  <si>
    <t>Kemsing Primary School</t>
  </si>
  <si>
    <t>Leigh Primary School</t>
  </si>
  <si>
    <t>Otford Primary School</t>
  </si>
  <si>
    <t>Pembury School</t>
  </si>
  <si>
    <t>Sandhurst Primary School</t>
  </si>
  <si>
    <t>Weald Community Primary School</t>
  </si>
  <si>
    <t>Shoreham Village School</t>
  </si>
  <si>
    <t>Slade Primary School and Attached Unit for Children with Hearing Impairment</t>
  </si>
  <si>
    <t>Sussex Road Community Primary School</t>
  </si>
  <si>
    <t>Boughton Monchelsea Primary School</t>
  </si>
  <si>
    <t>East Farleigh Primary School</t>
  </si>
  <si>
    <t>East Peckham Primary School</t>
  </si>
  <si>
    <t>Headcorn Primary School</t>
  </si>
  <si>
    <t>Hollingbourne Primary School</t>
  </si>
  <si>
    <t>Ightham Primary School</t>
  </si>
  <si>
    <t>Lenham Primary School</t>
  </si>
  <si>
    <t>Platts Heath Primary School</t>
  </si>
  <si>
    <t>Brunswick House Primary School</t>
  </si>
  <si>
    <t>East Borough Primary School</t>
  </si>
  <si>
    <t>Park Way Primary School</t>
  </si>
  <si>
    <t>Marden Primary School</t>
  </si>
  <si>
    <t>Mereworth Community Primary School</t>
  </si>
  <si>
    <t>Offham Primary School</t>
  </si>
  <si>
    <t>Plaxtol Primary School</t>
  </si>
  <si>
    <t>Ryarsh Primary School</t>
  </si>
  <si>
    <t>Shipbourne School</t>
  </si>
  <si>
    <t>St Katherine's School</t>
  </si>
  <si>
    <t>Staplehurst School</t>
  </si>
  <si>
    <t>Sutton Valence Primary School</t>
  </si>
  <si>
    <t>Eastling Primary School</t>
  </si>
  <si>
    <t>Ethelbert Road Primary School</t>
  </si>
  <si>
    <t>Davington Primary School</t>
  </si>
  <si>
    <t>Lower Halstow Primary School</t>
  </si>
  <si>
    <t>Minster in Sheppey Primary School</t>
  </si>
  <si>
    <t>Queenborough School and Nursery</t>
  </si>
  <si>
    <t>Rodmersham School</t>
  </si>
  <si>
    <t>Rose Street Primary School</t>
  </si>
  <si>
    <t>Canterbury Road Primary School</t>
  </si>
  <si>
    <t>Blean Primary School</t>
  </si>
  <si>
    <t>Chartham Primary School</t>
  </si>
  <si>
    <t>Herne Bay Infant School</t>
  </si>
  <si>
    <t>Hoath Primary School</t>
  </si>
  <si>
    <t>Westmeads Community Infant School</t>
  </si>
  <si>
    <t>Aldington Primary School</t>
  </si>
  <si>
    <t>East Stour Primary School</t>
  </si>
  <si>
    <t>Victoria Road Primary School</t>
  </si>
  <si>
    <t>Willesborough Infant School</t>
  </si>
  <si>
    <t>Bethersden Primary School</t>
  </si>
  <si>
    <t>Brook Community Primary School</t>
  </si>
  <si>
    <t>Challock Primary School</t>
  </si>
  <si>
    <t>Great Chart Primary School</t>
  </si>
  <si>
    <t>Mersham Primary School</t>
  </si>
  <si>
    <t>Rolvenden Primary School</t>
  </si>
  <si>
    <t>Smeeth Community Primary School</t>
  </si>
  <si>
    <t>Tenterden Infant School</t>
  </si>
  <si>
    <t>Mundella Primary School</t>
  </si>
  <si>
    <t>Hawkinge Primary School</t>
  </si>
  <si>
    <t>Sellindge Primary School</t>
  </si>
  <si>
    <t>Priory Fields School</t>
  </si>
  <si>
    <t>River Primary School</t>
  </si>
  <si>
    <t>St Martin's School</t>
  </si>
  <si>
    <t>Langdon Primary School</t>
  </si>
  <si>
    <t>Eythorne Elvington Community Primary School</t>
  </si>
  <si>
    <t>Lydden Primary School</t>
  </si>
  <si>
    <t>Preston Primary School</t>
  </si>
  <si>
    <t>Wingham Primary School</t>
  </si>
  <si>
    <t>Worth Primary School</t>
  </si>
  <si>
    <t>St Mildred's Primary Infant School</t>
  </si>
  <si>
    <t>Callis Grange Nursery and Infant School</t>
  </si>
  <si>
    <t>St Crispin's Community Primary Infant School</t>
  </si>
  <si>
    <t>Ellington Infant School</t>
  </si>
  <si>
    <t>Priory Infant School</t>
  </si>
  <si>
    <t>West Minster Primary School</t>
  </si>
  <si>
    <t>Aycliffe Community Primary School</t>
  </si>
  <si>
    <t>Riverhead Infants' School</t>
  </si>
  <si>
    <t>Claremont Primary School</t>
  </si>
  <si>
    <t>Whitfield Aspen School</t>
  </si>
  <si>
    <t>St Paul's Infant School</t>
  </si>
  <si>
    <t>Langton Green Primary School</t>
  </si>
  <si>
    <t>Woodlands Infant School</t>
  </si>
  <si>
    <t>Bishops Down Primary School</t>
  </si>
  <si>
    <t>Singlewell Primary School</t>
  </si>
  <si>
    <t>Cheriton Primary School</t>
  </si>
  <si>
    <t>The Oaks Community Infant School</t>
  </si>
  <si>
    <t>Brookfield Infant School</t>
  </si>
  <si>
    <t>Vigo Village School</t>
  </si>
  <si>
    <t>Madginford Primary School</t>
  </si>
  <si>
    <t>Palmarsh Primary School</t>
  </si>
  <si>
    <t>Painters Ash Primary School</t>
  </si>
  <si>
    <t>Tunbury Primary School</t>
  </si>
  <si>
    <t>Vale View Community School</t>
  </si>
  <si>
    <t>St Margaret's-at-Cliffe Primary School</t>
  </si>
  <si>
    <t>Bysing Wood Primary School</t>
  </si>
  <si>
    <t>Stocks Green Primary School</t>
  </si>
  <si>
    <t>Sandgate Primary School</t>
  </si>
  <si>
    <t>Barming Primary School</t>
  </si>
  <si>
    <t>Sandling Primary School</t>
  </si>
  <si>
    <t>Capel-le-Ferne Primary School</t>
  </si>
  <si>
    <t>Lunsford Primary School</t>
  </si>
  <si>
    <t>Briary Primary School</t>
  </si>
  <si>
    <t>Downs View Infant School</t>
  </si>
  <si>
    <t>Kingswood Primary School</t>
  </si>
  <si>
    <t>Senacre Wood Primary School</t>
  </si>
  <si>
    <t>Bromstone Primary School, Broadstairs</t>
  </si>
  <si>
    <t>Parkside Community Primary School</t>
  </si>
  <si>
    <t>St Stephen's Infant School</t>
  </si>
  <si>
    <t>High Firs Primary School</t>
  </si>
  <si>
    <t>Murston Infant School</t>
  </si>
  <si>
    <t>Sandwich Infant School</t>
  </si>
  <si>
    <t>Holywell Primary School</t>
  </si>
  <si>
    <t>Sevenoaks Primary School</t>
  </si>
  <si>
    <t>Edenbridge Primary School</t>
  </si>
  <si>
    <t>Swalecliffe Community Primary School</t>
  </si>
  <si>
    <t>Aylesham Primary School</t>
  </si>
  <si>
    <t>Broadwater Down Primary School</t>
  </si>
  <si>
    <t>West Borough Primary School</t>
  </si>
  <si>
    <t>Temple Hill Community Primary and Nursery School</t>
  </si>
  <si>
    <t>Westcourt Primary School</t>
  </si>
  <si>
    <t>Sandown School</t>
  </si>
  <si>
    <t>Cage Green Primary School</t>
  </si>
  <si>
    <t>Long Mead Community Primary School</t>
  </si>
  <si>
    <t>Wrotham Road Primary School</t>
  </si>
  <si>
    <t>St Stephen's (Tonbridge) Primary School</t>
  </si>
  <si>
    <t>Palm Bay Primary School</t>
  </si>
  <si>
    <t>Kings Farm Primary School</t>
  </si>
  <si>
    <t>West Hill Primary School</t>
  </si>
  <si>
    <t>Coxheath Primary School</t>
  </si>
  <si>
    <t>St Pauls' Church of England Voluntary Controlled Primary School</t>
  </si>
  <si>
    <t>Fawkham Church of England Voluntary Controlled Primary School</t>
  </si>
  <si>
    <t>Sedley's Church of England Voluntary Aided Primary School</t>
  </si>
  <si>
    <t>Stone St Mary's CofE Primary School</t>
  </si>
  <si>
    <t>Benenden Church of England Primary School</t>
  </si>
  <si>
    <t>Bidborough Church of England Voluntary Controlled Primary School</t>
  </si>
  <si>
    <t>Cranbrook Church of England Primary School</t>
  </si>
  <si>
    <t>Goudhurst and Kilndown Church of England Primary School</t>
  </si>
  <si>
    <t>Hawkhurst Church of England Primary School</t>
  </si>
  <si>
    <t>Hildenborough Church of England Primary School</t>
  </si>
  <si>
    <t>Lamberhurst St Mary's CofE (Voluntary Controlled) Primary School</t>
  </si>
  <si>
    <t>Seal Church of England Voluntary Controlled Primary School</t>
  </si>
  <si>
    <t>St John's Church of England Primary School, Sevenoaks</t>
  </si>
  <si>
    <t>Speldhurst Church of England Voluntary Aided Primary School</t>
  </si>
  <si>
    <t>Sundridge and Brasted Church of England Voluntary Controlled Primary School</t>
  </si>
  <si>
    <t>St John's Church of England Primary School</t>
  </si>
  <si>
    <t>St Mark's Church of England Primary School</t>
  </si>
  <si>
    <t>St Peter's Church of England Primary School</t>
  </si>
  <si>
    <t>Crockham Hill Church of England Voluntary Controlled Primary School</t>
  </si>
  <si>
    <t>Churchill Church of England Voluntary Controlled Primary School</t>
  </si>
  <si>
    <t>St Mark's Church of England Primary School, Eccles</t>
  </si>
  <si>
    <t>Bredhurst Church of England Voluntary Controlled Primary School</t>
  </si>
  <si>
    <t>Burham Church of England Primary School</t>
  </si>
  <si>
    <t>Harrietsham Church of England Primary School</t>
  </si>
  <si>
    <t>Leeds and Broomfield Church of England Primary School</t>
  </si>
  <si>
    <t>St Michael's Church of England Infant School Maidstone</t>
  </si>
  <si>
    <t>Thurnham Church of England Infant School</t>
  </si>
  <si>
    <t>Trottiscliffe Church of England Primary School</t>
  </si>
  <si>
    <t>Ulcombe Church of England Primary School</t>
  </si>
  <si>
    <t>Wateringbury Church of England Primary School</t>
  </si>
  <si>
    <t>Wouldham, All Saints Church of England Voluntary Controlled Primary School</t>
  </si>
  <si>
    <t>St George's Church of England Voluntary Controlled Primary School</t>
  </si>
  <si>
    <t>St Margaret's, Collier Street Church of England Voluntary Controlled School</t>
  </si>
  <si>
    <t>Laddingford St Mary's Church of England Voluntary Controlled Primary School</t>
  </si>
  <si>
    <t>Yalding, St Peter and St Paul Church of England Voluntary Controlled Primary School</t>
  </si>
  <si>
    <t>Eastchurch Church of England Primary School</t>
  </si>
  <si>
    <t>Ospringe Church of England Primary School</t>
  </si>
  <si>
    <t>Hernhill Church of England Primary School</t>
  </si>
  <si>
    <t>Newington Church of England Primary School</t>
  </si>
  <si>
    <t>Teynham Parochial Church of England Primary School</t>
  </si>
  <si>
    <t>Barham Church of England Primary School</t>
  </si>
  <si>
    <t>Bridge and Patrixbourne Church of England Primary School</t>
  </si>
  <si>
    <t>Chislet Church of England Primary School</t>
  </si>
  <si>
    <t>Littlebourne Church of England Primary School</t>
  </si>
  <si>
    <t>St Alphege Church of England Infant School</t>
  </si>
  <si>
    <t>Wickhambreaux Church of England Primary School</t>
  </si>
  <si>
    <t>John Mayne Church of England Primary School, Biddenden</t>
  </si>
  <si>
    <t>Brabourne Church of England Primary School</t>
  </si>
  <si>
    <t>Brookland Church of England Primary School</t>
  </si>
  <si>
    <t>Chilham, St Mary's Church of England Primary School</t>
  </si>
  <si>
    <t>High Halden Church of England Primary School</t>
  </si>
  <si>
    <t>St Michael's Church of England Primary School (Tenterden)</t>
  </si>
  <si>
    <t>Woodchurch Church of England Primary School</t>
  </si>
  <si>
    <t>Bodsham Church of England Primary School</t>
  </si>
  <si>
    <t>Folkestone, St Martin's Church of England Primary School</t>
  </si>
  <si>
    <t>Folkestone, St Peter's Church of England Primary School</t>
  </si>
  <si>
    <t>Seabrook Church of England Primary School</t>
  </si>
  <si>
    <t>Lyminge Church of England Primary School</t>
  </si>
  <si>
    <t>Lympne Church of England Primary School</t>
  </si>
  <si>
    <t>Stelling Minnis Church of England Primary School</t>
  </si>
  <si>
    <t>Stowting Church of England Primary School</t>
  </si>
  <si>
    <t>Selsted Church of England Primary School</t>
  </si>
  <si>
    <t>The Downs Church of England Primary School</t>
  </si>
  <si>
    <t>Eastry Church of England Primary School</t>
  </si>
  <si>
    <t>Goodnestone Church of England Primary School</t>
  </si>
  <si>
    <t>Guston Church of England Primary School</t>
  </si>
  <si>
    <t>Nonington Church of England Primary School</t>
  </si>
  <si>
    <t>Northbourne Church of England Primary School</t>
  </si>
  <si>
    <t>Kingsdown and Ringwould CofE Primary School</t>
  </si>
  <si>
    <t>Sibertswold Church of England Primary School at Shepherdswell</t>
  </si>
  <si>
    <t>Birchington Church of England Primary School</t>
  </si>
  <si>
    <t>Margate, Holy Trinity and St John's Church of England Primary School</t>
  </si>
  <si>
    <t>Minster Church of England Primary School</t>
  </si>
  <si>
    <t>Monkton Church of England Primary School</t>
  </si>
  <si>
    <t>St Nicholas At Wade Church of England Primary School</t>
  </si>
  <si>
    <t>Frittenden Church of England Primary School</t>
  </si>
  <si>
    <t>Egerton Church of England Primary School</t>
  </si>
  <si>
    <t>Brenzett Church of England Primary School</t>
  </si>
  <si>
    <t>St Lawrence Church of England Primary School</t>
  </si>
  <si>
    <t>Boughton-under-Blean and Dunkirk Primary School</t>
  </si>
  <si>
    <t>Lady Joanna Thornhill Endowed Primary School</t>
  </si>
  <si>
    <t>St Peter's Methodist Primary School</t>
  </si>
  <si>
    <t>St Matthew's High Brooms Church of England Voluntary Controlled Primary School</t>
  </si>
  <si>
    <t>Herne Church of England Infant School</t>
  </si>
  <si>
    <t>Langafel Church of England Voluntary Controlled Primary School</t>
  </si>
  <si>
    <t>Southborough CofE Primary School</t>
  </si>
  <si>
    <t>St Katharine's Knockholt Church of England Voluntary Aided Primary School</t>
  </si>
  <si>
    <t>Brenchley and Matfield Church of England Voluntary Aided Primary School</t>
  </si>
  <si>
    <t>Chevening, St Botolph's Church of England Voluntary Aided Primary School</t>
  </si>
  <si>
    <t>Colliers Green Church of England Primary School</t>
  </si>
  <si>
    <t>Sissinghurst Voluntary Aided Church of England Primary School</t>
  </si>
  <si>
    <t>Hever Church of England Voluntary Aided Primary School</t>
  </si>
  <si>
    <t>Fordcombe Church of England Primary School</t>
  </si>
  <si>
    <t>Penshurst Church of England Voluntary Aided Primary School</t>
  </si>
  <si>
    <t>Lady Boswell's Church of England Voluntary Aided Primary School, Sevenoaks</t>
  </si>
  <si>
    <t>Ide Hill Church of England Primary School</t>
  </si>
  <si>
    <t>St Barnabas CofE VA Primary School</t>
  </si>
  <si>
    <t>St James' Church of England Voluntary Aided Infant School</t>
  </si>
  <si>
    <t>Hunton Church of England Primary School</t>
  </si>
  <si>
    <t>Leybourne, St Peter and St Paul Church of England Voluntary Aided Primary School</t>
  </si>
  <si>
    <t>Platt Church of England Voluntary Aided Primary School</t>
  </si>
  <si>
    <t>Bapchild and Tonge Church of England Primary School</t>
  </si>
  <si>
    <t>Borden Church of England Primary School</t>
  </si>
  <si>
    <t>Bredgar Church of England Primary School</t>
  </si>
  <si>
    <t>Hartlip Endowed Church of England Primary School</t>
  </si>
  <si>
    <t>Tunstall Church of England (Aided) Primary School</t>
  </si>
  <si>
    <t>Ashford, St Mary's Church of England Primary School</t>
  </si>
  <si>
    <t>Charing Church of England Aided Primary School</t>
  </si>
  <si>
    <t>Wittersham Church of England Primary School</t>
  </si>
  <si>
    <t>Elham Church of England Primary School</t>
  </si>
  <si>
    <t>Saltwood CofE Primary School</t>
  </si>
  <si>
    <t>Cartwright and Kelsey Church of England Primary School</t>
  </si>
  <si>
    <t>Deal Parochial Church of England Primary School</t>
  </si>
  <si>
    <t>Dover, St Mary's Church of England Primary School</t>
  </si>
  <si>
    <t>Sholden Church of England Primary School</t>
  </si>
  <si>
    <t>Ramsgate, Holy Trinity Church of England Primary School</t>
  </si>
  <si>
    <t>St Mary's Church of England Voluntary Aided Primary School</t>
  </si>
  <si>
    <t>St Edward's Catholic Primary School</t>
  </si>
  <si>
    <t>St Teresa's Catholic Primary School, Ashford</t>
  </si>
  <si>
    <t>St Augustine's Catholic Primary School</t>
  </si>
  <si>
    <t>St Ethelbert's Catholic Primary School</t>
  </si>
  <si>
    <t>St Anselm's Catholic Primary School</t>
  </si>
  <si>
    <t>Our Lady's Catholic Primary School, Dartford</t>
  </si>
  <si>
    <t>St Thomas' Catholic Primary School, Canterbury</t>
  </si>
  <si>
    <t>Snodland CofE Primary School</t>
  </si>
  <si>
    <t>Borough Green Primary School</t>
  </si>
  <si>
    <t>Holy Trinity Church of England Voluntary Aided Primary School</t>
  </si>
  <si>
    <t>Sutton-at-Hone CofE Primary School</t>
  </si>
  <si>
    <t>St Francis' Catholic Primary School, Maidstone</t>
  </si>
  <si>
    <t>Ditton Infant School</t>
  </si>
  <si>
    <t>Holy Trinity Church of England Primary School, Dartford</t>
  </si>
  <si>
    <t>St Bartholomew's Catholic Primary School, Swanley</t>
  </si>
  <si>
    <t>Horton Kirby Church of England Primary School</t>
  </si>
  <si>
    <t>Greatstone Primary School</t>
  </si>
  <si>
    <t>Halfway Houses Primary School</t>
  </si>
  <si>
    <t>Wincheap Foundation Primary School</t>
  </si>
  <si>
    <t>All Souls' Church of England Primary School</t>
  </si>
  <si>
    <t>Harcourt Primary School</t>
  </si>
  <si>
    <t>Valence School</t>
  </si>
  <si>
    <t>Bower Grove School</t>
  </si>
  <si>
    <t>Ifield School</t>
  </si>
  <si>
    <t>The Foreland School</t>
  </si>
  <si>
    <t>Highview School</t>
  </si>
  <si>
    <t>Rowhill School</t>
  </si>
  <si>
    <t>Harbour School</t>
  </si>
  <si>
    <t>Ridge View School</t>
  </si>
  <si>
    <t>Five Acre Wood School</t>
  </si>
  <si>
    <t>Foxwood School</t>
  </si>
  <si>
    <t>St Nicholas' School</t>
  </si>
  <si>
    <t>New Ash Green Primary School</t>
  </si>
  <si>
    <t>West Kingsdown CofE VC Primary School</t>
  </si>
  <si>
    <t>Kings Hill School</t>
  </si>
  <si>
    <t>Hythe Bay CofE Primary School</t>
  </si>
  <si>
    <t>The Wyvern School (Buxford)</t>
  </si>
  <si>
    <t>Oakley School</t>
  </si>
  <si>
    <t>The Craylands School</t>
  </si>
  <si>
    <t>St Nicholas Church of England (Controlled) Primary School</t>
  </si>
  <si>
    <t>Castle Hill Community Primary School</t>
  </si>
  <si>
    <t>The Churchill School</t>
  </si>
  <si>
    <t>The John Wesley Church of England Methodist Voluntary Aided Primary School</t>
  </si>
  <si>
    <t>Phoenix Community Primary School</t>
  </si>
  <si>
    <t>The Discovery School</t>
  </si>
  <si>
    <t>Downsview Community Primary School</t>
  </si>
  <si>
    <t>Meadowfield School</t>
  </si>
  <si>
    <t>Greenfields Community Primary School</t>
  </si>
  <si>
    <t>Laleham Gap School</t>
  </si>
  <si>
    <t>Palace Wood Primary School</t>
  </si>
  <si>
    <t>Hextable Primary School</t>
  </si>
  <si>
    <t>Ashford Oaks Community Primary School</t>
  </si>
  <si>
    <t>Joy Lane Primary School</t>
  </si>
  <si>
    <t>Hornbeam Primary School</t>
  </si>
  <si>
    <t>Rusthall St Paul's CofE VA Primary School</t>
  </si>
  <si>
    <t>Oakfield Community Primary School</t>
  </si>
  <si>
    <t>Green Park Community Primary School</t>
  </si>
  <si>
    <t>Garlinge Primary School and Nursery</t>
  </si>
  <si>
    <t>Newington Community Primary School</t>
  </si>
  <si>
    <t>Dartford Bridge Community Primary School</t>
  </si>
  <si>
    <t>Fleetdown Primary School</t>
  </si>
  <si>
    <t>Goat Lees Primary School</t>
  </si>
  <si>
    <t>St Johns Church of England Primary School</t>
  </si>
  <si>
    <t>Repton Manor Primary School</t>
  </si>
  <si>
    <t>Loose Primary School</t>
  </si>
  <si>
    <t>North West Kent Alternative Provision Service</t>
  </si>
  <si>
    <t>Based on October 2015 and January 2016 census data</t>
  </si>
  <si>
    <t>*</t>
  </si>
  <si>
    <r>
      <rPr>
        <b/>
        <sz val="12"/>
        <color theme="1"/>
        <rFont val="Arial"/>
        <family val="2"/>
      </rPr>
      <t>D)</t>
    </r>
    <r>
      <rPr>
        <sz val="12"/>
        <color theme="1"/>
        <rFont val="Arial"/>
        <family val="2"/>
      </rPr>
      <t xml:space="preserve"> Provisional (estimated) UIFSM allocation for the period September 2016 - March 2017 (</t>
    </r>
    <r>
      <rPr>
        <b/>
        <sz val="12"/>
        <color theme="1"/>
        <rFont val="Arial"/>
        <family val="2"/>
      </rPr>
      <t>A</t>
    </r>
    <r>
      <rPr>
        <sz val="12"/>
        <color theme="1"/>
        <rFont val="Arial"/>
        <family val="2"/>
      </rPr>
      <t xml:space="preserve"> x </t>
    </r>
    <r>
      <rPr>
        <b/>
        <sz val="12"/>
        <color theme="1"/>
        <rFont val="Arial"/>
        <family val="2"/>
      </rPr>
      <t>7</t>
    </r>
    <r>
      <rPr>
        <sz val="12"/>
        <color theme="1"/>
        <rFont val="Arial"/>
        <family val="2"/>
      </rPr>
      <t>/</t>
    </r>
    <r>
      <rPr>
        <b/>
        <sz val="12"/>
        <color theme="1"/>
        <rFont val="Arial"/>
        <family val="2"/>
      </rPr>
      <t>12</t>
    </r>
    <r>
      <rPr>
        <sz val="12"/>
        <color theme="1"/>
        <rFont val="Arial"/>
        <family val="2"/>
      </rPr>
      <t>)</t>
    </r>
  </si>
  <si>
    <t>2015-16 UIFSM Grant</t>
  </si>
  <si>
    <t>2016-17 UIFSM Grant</t>
  </si>
  <si>
    <t>This balance is made up of:</t>
  </si>
  <si>
    <r>
      <rPr>
        <b/>
        <sz val="12"/>
        <color theme="1"/>
        <rFont val="Arial"/>
        <family val="2"/>
      </rPr>
      <t xml:space="preserve">C) </t>
    </r>
    <r>
      <rPr>
        <sz val="12"/>
        <color theme="1"/>
        <rFont val="Arial"/>
        <family val="2"/>
      </rPr>
      <t xml:space="preserve">Balance of the </t>
    </r>
    <r>
      <rPr>
        <sz val="12"/>
        <rFont val="Arial"/>
        <family val="2"/>
      </rPr>
      <t xml:space="preserve">actual </t>
    </r>
    <r>
      <rPr>
        <sz val="12"/>
        <color theme="1"/>
        <rFont val="Arial"/>
        <family val="2"/>
      </rPr>
      <t>UIFSM allocation due for the 2015-16 Academic Year (</t>
    </r>
    <r>
      <rPr>
        <b/>
        <sz val="12"/>
        <color theme="1"/>
        <rFont val="Arial"/>
        <family val="2"/>
      </rPr>
      <t>A</t>
    </r>
    <r>
      <rPr>
        <sz val="12"/>
        <color theme="1"/>
        <rFont val="Arial"/>
        <family val="2"/>
      </rPr>
      <t xml:space="preserve"> - </t>
    </r>
    <r>
      <rPr>
        <b/>
        <sz val="12"/>
        <color theme="1"/>
        <rFont val="Arial"/>
        <family val="2"/>
      </rPr>
      <t>B</t>
    </r>
    <r>
      <rPr>
        <sz val="12"/>
        <color theme="1"/>
        <rFont val="Arial"/>
        <family val="2"/>
      </rPr>
      <t>)</t>
    </r>
  </si>
  <si>
    <r>
      <t>ii) The actual UIFSM allocation due for the period April 2016 to August 2016 (</t>
    </r>
    <r>
      <rPr>
        <b/>
        <sz val="12"/>
        <color theme="1"/>
        <rFont val="Arial"/>
        <family val="2"/>
      </rPr>
      <t>A</t>
    </r>
    <r>
      <rPr>
        <sz val="12"/>
        <color theme="1"/>
        <rFont val="Arial"/>
        <family val="2"/>
      </rPr>
      <t xml:space="preserve"> x </t>
    </r>
    <r>
      <rPr>
        <b/>
        <sz val="12"/>
        <color theme="1"/>
        <rFont val="Arial"/>
        <family val="2"/>
      </rPr>
      <t>5</t>
    </r>
    <r>
      <rPr>
        <sz val="12"/>
        <color theme="1"/>
        <rFont val="Arial"/>
        <family val="2"/>
      </rPr>
      <t>/</t>
    </r>
    <r>
      <rPr>
        <b/>
        <sz val="12"/>
        <color theme="1"/>
        <rFont val="Arial"/>
        <family val="2"/>
      </rPr>
      <t>12</t>
    </r>
    <r>
      <rPr>
        <sz val="12"/>
        <color theme="1"/>
        <rFont val="Arial"/>
        <family val="2"/>
      </rPr>
      <t>)</t>
    </r>
  </si>
  <si>
    <r>
      <rPr>
        <sz val="14"/>
        <color theme="1"/>
        <rFont val="Arial"/>
        <family val="2"/>
      </rPr>
      <t>*</t>
    </r>
    <r>
      <rPr>
        <sz val="11"/>
        <color theme="1"/>
        <rFont val="Arial"/>
        <family val="2"/>
      </rPr>
      <t>To calculate the provisional (estimated) UIFSM allocation for September 2015 to March 2016 (see B) the EFA use 7/12ths of the 2014-15 UIFSM allocation. As this is an estimate an adjustment needs to be made when the actual 2015-16 UIFSM allocation is confirmed by the EFA. 
The adjustment is calculated as 7/12ths of the 2015-16 UIFSM allocation less the provisional UIFSM payment made in July 2015, and should match the year end adjustment in your accounts which was processed at closedown.</t>
    </r>
  </si>
  <si>
    <r>
      <rPr>
        <b/>
        <sz val="12"/>
        <color theme="1"/>
        <rFont val="Arial"/>
        <family val="2"/>
      </rPr>
      <t>B)</t>
    </r>
    <r>
      <rPr>
        <sz val="12"/>
        <color theme="1"/>
        <rFont val="Arial"/>
        <family val="2"/>
      </rPr>
      <t xml:space="preserve"> Provisional (estimated) UIFSM allocation paid in July 2015 for the period September 2015 - March 2016</t>
    </r>
  </si>
  <si>
    <t>i) An adjustment to the provisional UIFSM allocation paid in July 2015 for the period September 2015 to March 2016</t>
  </si>
  <si>
    <t>Total UIFSM payment in the July 2016 Advances</t>
  </si>
  <si>
    <r>
      <t>E)</t>
    </r>
    <r>
      <rPr>
        <sz val="12"/>
        <color theme="1"/>
        <rFont val="Arial"/>
        <family val="2"/>
      </rPr>
      <t xml:space="preserve"> Total July 2016 UIFSM payment (</t>
    </r>
    <r>
      <rPr>
        <b/>
        <sz val="12"/>
        <color theme="1"/>
        <rFont val="Arial"/>
        <family val="2"/>
      </rPr>
      <t xml:space="preserve">C </t>
    </r>
    <r>
      <rPr>
        <sz val="12"/>
        <color theme="1"/>
        <rFont val="Arial"/>
        <family val="2"/>
      </rPr>
      <t>+</t>
    </r>
    <r>
      <rPr>
        <b/>
        <sz val="12"/>
        <color theme="1"/>
        <rFont val="Arial"/>
        <family val="2"/>
      </rPr>
      <t xml:space="preserve"> D</t>
    </r>
    <r>
      <rPr>
        <sz val="12"/>
        <color theme="1"/>
        <rFont val="Arial"/>
        <family val="2"/>
      </rPr>
      <t>)</t>
    </r>
  </si>
  <si>
    <r>
      <rPr>
        <b/>
        <sz val="12"/>
        <color theme="1"/>
        <rFont val="Arial"/>
        <family val="2"/>
      </rPr>
      <t>A)</t>
    </r>
    <r>
      <rPr>
        <sz val="12"/>
        <color theme="1"/>
        <rFont val="Arial"/>
        <family val="2"/>
      </rPr>
      <t xml:space="preserve"> </t>
    </r>
    <r>
      <rPr>
        <sz val="12"/>
        <rFont val="Arial"/>
        <family val="2"/>
      </rPr>
      <t>Actual</t>
    </r>
    <r>
      <rPr>
        <sz val="12"/>
        <color theme="1"/>
        <rFont val="Arial"/>
        <family val="2"/>
      </rPr>
      <t xml:space="preserve"> UIFSM allocation due for the 2015-16 Academic Year (September 2015 to August 2016)</t>
    </r>
  </si>
  <si>
    <t>EFA Figures</t>
  </si>
  <si>
    <t>Check</t>
  </si>
  <si>
    <t>Provisional payment made in June / July 2015</t>
  </si>
  <si>
    <t>Final allocation for 2015/16</t>
  </si>
  <si>
    <t>Final  payment for 2015/16</t>
  </si>
  <si>
    <t>Provisional revenue payment for 2016/17</t>
  </si>
  <si>
    <t>Total June / July 2016 payment</t>
  </si>
  <si>
    <t>Final payment for 2015/16 rounded</t>
  </si>
  <si>
    <t>A2054</t>
  </si>
  <si>
    <t>Academy</t>
  </si>
  <si>
    <t>A2078</t>
  </si>
  <si>
    <t>A2080</t>
  </si>
  <si>
    <t>A3306</t>
  </si>
  <si>
    <t>TAKEN FROM UIFSM Reconciliation 2016-17</t>
  </si>
  <si>
    <t>Adjustment to July 2015 provisonal payment for September to March 2016</t>
  </si>
  <si>
    <t>Payment for April - August 2016</t>
  </si>
  <si>
    <t>Provisional payment for September to March 2017</t>
  </si>
  <si>
    <t xml:space="preserve">UNIVERSAL INFANT FREE SCHOOL MEALS (UIFSM) - FINAL REVENUE PAYMENTS FOR ACADEMIC YEAR 2015/2016, PLUS PROVISIONAL REVENUE ALLOCATIONS FOR ACADEMIC YEAR 2016/2017 </t>
  </si>
  <si>
    <t xml:space="preserve"> </t>
  </si>
  <si>
    <t>School Details</t>
  </si>
  <si>
    <t>Allocation and Payments</t>
  </si>
  <si>
    <t>Pupil Data Used for Calculating the Allocations</t>
  </si>
  <si>
    <t>Provisional payment made in June / July 2015 (not including Small Schools Transitional Funding)</t>
  </si>
  <si>
    <t>Final allocation for 2015/16 (not including Small Schools Transitional Funding)</t>
  </si>
  <si>
    <t>Final  payment for 2015/16 (Col K - Col I)</t>
  </si>
  <si>
    <t>Provisional revenue payment for 2016/17 (7/12ths of Col K)</t>
  </si>
  <si>
    <t>Total June / July 2016 payment (Col M + Col O)</t>
  </si>
  <si>
    <t>Meals taken by Reception pupils from October 2015 census</t>
  </si>
  <si>
    <t>Meals taken by Reception FSM pupils from October 2015 census</t>
  </si>
  <si>
    <t>Total Eligible Meals taken by Reception pupils from October 2015 census (Col S - Col U)</t>
  </si>
  <si>
    <t>Meals taken by Reception pupils from January 2016 census</t>
  </si>
  <si>
    <t>Meals taken by Reception FSM pupils from January 2016 census</t>
  </si>
  <si>
    <t>Total Eligible Meals taken by Reception pupils from January 2016 census (Col Y - Col AA)</t>
  </si>
  <si>
    <t>Meals taken by Year 1 and Year 2 pupils from October 2015 census</t>
  </si>
  <si>
    <t>Meals taken by Year 1 and Year 2 FSM pupils from October 2015 census</t>
  </si>
  <si>
    <t>Total Eligible Meals taken by Year 1 and Year 2 pupils from October 2015 census (Col AE - Col AG)</t>
  </si>
  <si>
    <t>Meals taken by Year 1 and Year 2 pupils from January 2016 census</t>
  </si>
  <si>
    <t>Meals taken by Year 1 and Year 2 FSM pupils from January 2016 census</t>
  </si>
  <si>
    <t>Total Eligible Meals taken by Year 1 and Year 2 pupils from January 2016 census (Col AK - Col AM)</t>
  </si>
  <si>
    <r>
      <t>Total Eligible Meals taken by Reception pupils used in 2015-16 final allocation calculation</t>
    </r>
    <r>
      <rPr>
        <vertAlign val="superscript"/>
        <sz val="8"/>
        <color theme="1"/>
        <rFont val="Arial"/>
        <family val="2"/>
      </rPr>
      <t>5</t>
    </r>
  </si>
  <si>
    <r>
      <t>Total Eligible Meals taken by Year 1 and Year 2 pupils used in 2015-16 final allocation calculation</t>
    </r>
    <r>
      <rPr>
        <vertAlign val="superscript"/>
        <sz val="8"/>
        <color theme="1"/>
        <rFont val="Arial"/>
        <family val="2"/>
      </rPr>
      <t>6</t>
    </r>
  </si>
  <si>
    <t>Total Eligible Meals taken by Infant pupils used in 2015-16 final allocation calculation (Col AQ + Col AS)</t>
  </si>
  <si>
    <t>URN</t>
  </si>
  <si>
    <t>LAEstab</t>
  </si>
  <si>
    <t>LA</t>
  </si>
  <si>
    <t>Local Authority</t>
  </si>
  <si>
    <t>School Type</t>
  </si>
  <si>
    <t>Kent</t>
  </si>
  <si>
    <t>Pupil Referral Unit</t>
  </si>
  <si>
    <t>Voluntary Controlled School</t>
  </si>
  <si>
    <t>Foundation School</t>
  </si>
  <si>
    <t>Community School</t>
  </si>
  <si>
    <t>Voluntary Aided School</t>
  </si>
  <si>
    <t>Foundation Special School</t>
  </si>
  <si>
    <t>Community Special School</t>
  </si>
  <si>
    <t>Dual registered pupils are counted at the setting at which they took the meal on census day.</t>
  </si>
  <si>
    <t>UIFSM eligible pupils in Reception</t>
  </si>
  <si>
    <t>UIFSM eligible pupils in Year 1 &amp; 2</t>
  </si>
  <si>
    <t>Total UIFSM eligible pupils and final allocation</t>
  </si>
  <si>
    <t>PLEASE NOTE:</t>
  </si>
  <si>
    <t>2. School type correct as of April 2016</t>
  </si>
  <si>
    <t>3. Eligible Year 1 and Year 2 pupils counts include National Curriculum not followed pupils, aged 4, 5 and 6.</t>
  </si>
  <si>
    <t>4. Total June / July 2016 payments (Column Q) are rounded up to the next whole pound.</t>
  </si>
  <si>
    <t>5. The total eligible meals taken by Reception pupils used in 2015-16 final allocation calculation is the higher of, the average number of eligible meals taken by Reception pupils across the October 2015 and January 2016 censuses, or the number of eligible meals taken by Reception pupils in the January 2016 census.</t>
  </si>
  <si>
    <t>6. The total eligible meals taken by Year 1 and Year 2 pupils used in 2015-16 final allocation calculation is the average number of eligible meals taken by Year 1 and Year 2 pupils across the October 2015 and January 2016 censuses.</t>
  </si>
  <si>
    <r>
      <t xml:space="preserve">Universal Infant Free School Meal (UIFSM) Grant
</t>
    </r>
    <r>
      <rPr>
        <b/>
        <sz val="16"/>
        <color theme="1"/>
        <rFont val="Arial"/>
        <family val="2"/>
      </rPr>
      <t>July 2016 allocation to schools</t>
    </r>
  </si>
  <si>
    <r>
      <t xml:space="preserve">Universal Infant Free School Meal Grant
</t>
    </r>
    <r>
      <rPr>
        <b/>
        <sz val="16"/>
        <color theme="1"/>
        <rFont val="Arial"/>
        <family val="2"/>
      </rPr>
      <t>Pupil Data used to calculate final 2015-16 UIFSM allocation</t>
    </r>
  </si>
  <si>
    <t>The October 2015 and January 2016 census data is used to calculate the UIFSM grant for the 2015-16 academic year.</t>
  </si>
  <si>
    <t>a)</t>
  </si>
  <si>
    <t>b)</t>
  </si>
  <si>
    <t>c)</t>
  </si>
  <si>
    <t>d)</t>
  </si>
  <si>
    <t>e)</t>
  </si>
  <si>
    <t>For Year 1 &amp; Year 2 pupils this is the average number of UIFSM eligible pupils between both the October 2015 and January 2016 census'.</t>
  </si>
  <si>
    <r>
      <t xml:space="preserve">The number of </t>
    </r>
    <r>
      <rPr>
        <b/>
        <i/>
        <sz val="12"/>
        <color theme="1"/>
        <rFont val="Arial"/>
        <family val="2"/>
      </rPr>
      <t>UIFSM eligible pupils at each census</t>
    </r>
    <r>
      <rPr>
        <sz val="12"/>
        <color theme="1"/>
        <rFont val="Arial"/>
        <family val="2"/>
      </rPr>
      <t xml:space="preserve"> is calculated as the number of meals taken less the number of meals taken by pupils known to be eligible for Free School Meals (FSM).</t>
    </r>
  </si>
  <si>
    <r>
      <t xml:space="preserve">The number of </t>
    </r>
    <r>
      <rPr>
        <b/>
        <i/>
        <sz val="12"/>
        <color theme="1"/>
        <rFont val="Arial"/>
        <family val="2"/>
      </rPr>
      <t>UIFSM eligible pupils for the academic year</t>
    </r>
    <r>
      <rPr>
        <sz val="12"/>
        <color theme="1"/>
        <rFont val="Arial"/>
        <family val="2"/>
      </rPr>
      <t xml:space="preserve"> is then calculated:
</t>
    </r>
  </si>
  <si>
    <t xml:space="preserve">For Reception pupils this is the greater of i) UIFSM eligible pupils as at the January 2016 census or ii) the average of UIFSM eligible pupils between both the October 2015 and January 2016 census'. </t>
  </si>
  <si>
    <r>
      <rPr>
        <b/>
        <sz val="12"/>
        <color theme="1"/>
        <rFont val="Arial"/>
        <family val="2"/>
      </rPr>
      <t>A)</t>
    </r>
    <r>
      <rPr>
        <sz val="12"/>
        <color theme="1"/>
        <rFont val="Arial"/>
        <family val="2"/>
      </rPr>
      <t xml:space="preserve"> Reception pupils taking a meal at the October 2015 census</t>
    </r>
  </si>
  <si>
    <r>
      <rPr>
        <b/>
        <sz val="12"/>
        <color theme="1"/>
        <rFont val="Arial"/>
        <family val="2"/>
      </rPr>
      <t>C)</t>
    </r>
    <r>
      <rPr>
        <sz val="12"/>
        <color theme="1"/>
        <rFont val="Arial"/>
        <family val="2"/>
      </rPr>
      <t xml:space="preserve"> Reception pupils eligible for UIFSM at the October 2015 census (</t>
    </r>
    <r>
      <rPr>
        <b/>
        <sz val="12"/>
        <color theme="1"/>
        <rFont val="Arial"/>
        <family val="2"/>
      </rPr>
      <t>A</t>
    </r>
    <r>
      <rPr>
        <sz val="12"/>
        <color theme="1"/>
        <rFont val="Arial"/>
        <family val="2"/>
      </rPr>
      <t xml:space="preserve"> - </t>
    </r>
    <r>
      <rPr>
        <b/>
        <sz val="12"/>
        <color theme="1"/>
        <rFont val="Arial"/>
        <family val="2"/>
      </rPr>
      <t>B</t>
    </r>
    <r>
      <rPr>
        <sz val="12"/>
        <color theme="1"/>
        <rFont val="Arial"/>
        <family val="2"/>
      </rPr>
      <t>)</t>
    </r>
  </si>
  <si>
    <r>
      <rPr>
        <b/>
        <sz val="12"/>
        <color theme="1"/>
        <rFont val="Arial"/>
        <family val="2"/>
      </rPr>
      <t>D)</t>
    </r>
    <r>
      <rPr>
        <sz val="12"/>
        <color theme="1"/>
        <rFont val="Arial"/>
        <family val="2"/>
      </rPr>
      <t xml:space="preserve"> Reception pupils taking a meal at the January 2016 census</t>
    </r>
  </si>
  <si>
    <r>
      <rPr>
        <b/>
        <sz val="12"/>
        <color theme="1"/>
        <rFont val="Arial"/>
        <family val="2"/>
      </rPr>
      <t>F)</t>
    </r>
    <r>
      <rPr>
        <sz val="12"/>
        <color theme="1"/>
        <rFont val="Arial"/>
        <family val="2"/>
      </rPr>
      <t xml:space="preserve"> Reception pupils eligible for UIFSM at the January 2016 census (</t>
    </r>
    <r>
      <rPr>
        <b/>
        <sz val="12"/>
        <color theme="1"/>
        <rFont val="Arial"/>
        <family val="2"/>
      </rPr>
      <t>D</t>
    </r>
    <r>
      <rPr>
        <sz val="12"/>
        <color theme="1"/>
        <rFont val="Arial"/>
        <family val="2"/>
      </rPr>
      <t xml:space="preserve"> - </t>
    </r>
    <r>
      <rPr>
        <b/>
        <sz val="12"/>
        <color theme="1"/>
        <rFont val="Arial"/>
        <family val="2"/>
      </rPr>
      <t>E</t>
    </r>
    <r>
      <rPr>
        <sz val="12"/>
        <color theme="1"/>
        <rFont val="Arial"/>
        <family val="2"/>
      </rPr>
      <t>)</t>
    </r>
  </si>
  <si>
    <r>
      <rPr>
        <b/>
        <sz val="12"/>
        <color theme="1"/>
        <rFont val="Arial"/>
        <family val="2"/>
      </rPr>
      <t>B)</t>
    </r>
    <r>
      <rPr>
        <sz val="12"/>
        <color theme="1"/>
        <rFont val="Arial"/>
        <family val="2"/>
      </rPr>
      <t xml:space="preserve"> Reception pupils taking a meal at the Ocober 2015 census known to be eligible for FSM Pupil Premium</t>
    </r>
  </si>
  <si>
    <r>
      <rPr>
        <b/>
        <sz val="12"/>
        <color theme="1"/>
        <rFont val="Arial"/>
        <family val="2"/>
      </rPr>
      <t>E)</t>
    </r>
    <r>
      <rPr>
        <sz val="12"/>
        <color theme="1"/>
        <rFont val="Arial"/>
        <family val="2"/>
      </rPr>
      <t xml:space="preserve"> Reception pupils taking a meal at the January 2016 census known to be eligible for FSM Pupil Premium</t>
    </r>
  </si>
  <si>
    <r>
      <rPr>
        <b/>
        <sz val="12"/>
        <color theme="1"/>
        <rFont val="Arial"/>
        <family val="2"/>
      </rPr>
      <t>I)</t>
    </r>
    <r>
      <rPr>
        <sz val="12"/>
        <color theme="1"/>
        <rFont val="Arial"/>
        <family val="2"/>
      </rPr>
      <t xml:space="preserve"> Year 1 &amp; 2 pupils taking a meal at the October 2015 census</t>
    </r>
  </si>
  <si>
    <r>
      <rPr>
        <b/>
        <sz val="12"/>
        <color theme="1"/>
        <rFont val="Arial"/>
        <family val="2"/>
      </rPr>
      <t>J)</t>
    </r>
    <r>
      <rPr>
        <sz val="12"/>
        <color theme="1"/>
        <rFont val="Arial"/>
        <family val="2"/>
      </rPr>
      <t xml:space="preserve"> Year 1 &amp; 2 pupils taking a meal at the October 2015 census known to be eligible for FSM Pupil Premium</t>
    </r>
  </si>
  <si>
    <r>
      <rPr>
        <b/>
        <sz val="12"/>
        <color theme="1"/>
        <rFont val="Arial"/>
        <family val="2"/>
      </rPr>
      <t>K)</t>
    </r>
    <r>
      <rPr>
        <sz val="12"/>
        <color theme="1"/>
        <rFont val="Arial"/>
        <family val="2"/>
      </rPr>
      <t xml:space="preserve"> Year 1 &amp; 2 pupils eligible for UIFSM at the October 2015 census (</t>
    </r>
    <r>
      <rPr>
        <b/>
        <sz val="12"/>
        <color theme="1"/>
        <rFont val="Arial"/>
        <family val="2"/>
      </rPr>
      <t>I</t>
    </r>
    <r>
      <rPr>
        <sz val="12"/>
        <color theme="1"/>
        <rFont val="Arial"/>
        <family val="2"/>
      </rPr>
      <t xml:space="preserve"> - </t>
    </r>
    <r>
      <rPr>
        <b/>
        <sz val="12"/>
        <color theme="1"/>
        <rFont val="Arial"/>
        <family val="2"/>
      </rPr>
      <t>J</t>
    </r>
    <r>
      <rPr>
        <sz val="12"/>
        <color theme="1"/>
        <rFont val="Arial"/>
        <family val="2"/>
      </rPr>
      <t>)</t>
    </r>
  </si>
  <si>
    <r>
      <rPr>
        <b/>
        <sz val="12"/>
        <color theme="1"/>
        <rFont val="Arial"/>
        <family val="2"/>
      </rPr>
      <t>L)</t>
    </r>
    <r>
      <rPr>
        <sz val="12"/>
        <color theme="1"/>
        <rFont val="Arial"/>
        <family val="2"/>
      </rPr>
      <t xml:space="preserve"> Year 1 &amp; 2 pupils taking a meal at the January 2016 census</t>
    </r>
  </si>
  <si>
    <r>
      <rPr>
        <b/>
        <sz val="12"/>
        <color theme="1"/>
        <rFont val="Arial"/>
        <family val="2"/>
      </rPr>
      <t>M)</t>
    </r>
    <r>
      <rPr>
        <sz val="12"/>
        <color theme="1"/>
        <rFont val="Arial"/>
        <family val="2"/>
      </rPr>
      <t xml:space="preserve"> Year 1 &amp; 2 pupils taking a meal at the January 2016 census known to be eligible for FSM Pupil Premium</t>
    </r>
  </si>
  <si>
    <r>
      <rPr>
        <b/>
        <sz val="12"/>
        <color theme="1"/>
        <rFont val="Arial"/>
        <family val="2"/>
      </rPr>
      <t>N)</t>
    </r>
    <r>
      <rPr>
        <sz val="12"/>
        <color theme="1"/>
        <rFont val="Arial"/>
        <family val="2"/>
      </rPr>
      <t xml:space="preserve"> Year 1 &amp; 2 pupils eligible for UIFSM at the January 2016 census (</t>
    </r>
    <r>
      <rPr>
        <b/>
        <sz val="12"/>
        <color theme="1"/>
        <rFont val="Arial"/>
        <family val="2"/>
      </rPr>
      <t>L</t>
    </r>
    <r>
      <rPr>
        <sz val="12"/>
        <color theme="1"/>
        <rFont val="Arial"/>
        <family val="2"/>
      </rPr>
      <t xml:space="preserve"> - </t>
    </r>
    <r>
      <rPr>
        <b/>
        <sz val="12"/>
        <color theme="1"/>
        <rFont val="Arial"/>
        <family val="2"/>
      </rPr>
      <t>M</t>
    </r>
    <r>
      <rPr>
        <sz val="12"/>
        <color theme="1"/>
        <rFont val="Arial"/>
        <family val="2"/>
      </rPr>
      <t>)</t>
    </r>
  </si>
  <si>
    <r>
      <rPr>
        <b/>
        <sz val="12"/>
        <color theme="1"/>
        <rFont val="Arial"/>
        <family val="2"/>
      </rPr>
      <t>H)</t>
    </r>
    <r>
      <rPr>
        <sz val="12"/>
        <color theme="1"/>
        <rFont val="Arial"/>
        <family val="2"/>
      </rPr>
      <t xml:space="preserve"> Greater of i) Reception pupils eligible for UIFSM at the January 2016 census (</t>
    </r>
    <r>
      <rPr>
        <b/>
        <sz val="12"/>
        <color theme="1"/>
        <rFont val="Arial"/>
        <family val="2"/>
      </rPr>
      <t>F</t>
    </r>
    <r>
      <rPr>
        <sz val="12"/>
        <color theme="1"/>
        <rFont val="Arial"/>
        <family val="2"/>
      </rPr>
      <t>) and ii) average of Reception pupils eligible for UIFSM at the October 2015 and January 2016 census' ((</t>
    </r>
    <r>
      <rPr>
        <b/>
        <sz val="12"/>
        <color theme="1"/>
        <rFont val="Arial"/>
        <family val="2"/>
      </rPr>
      <t>C</t>
    </r>
    <r>
      <rPr>
        <sz val="12"/>
        <color theme="1"/>
        <rFont val="Arial"/>
        <family val="2"/>
      </rPr>
      <t xml:space="preserve"> + </t>
    </r>
    <r>
      <rPr>
        <b/>
        <sz val="12"/>
        <color theme="1"/>
        <rFont val="Arial"/>
        <family val="2"/>
      </rPr>
      <t>F</t>
    </r>
    <r>
      <rPr>
        <sz val="12"/>
        <color theme="1"/>
        <rFont val="Arial"/>
        <family val="2"/>
      </rPr>
      <t>)</t>
    </r>
    <r>
      <rPr>
        <b/>
        <sz val="12"/>
        <color theme="1"/>
        <rFont val="Arial"/>
        <family val="2"/>
      </rPr>
      <t xml:space="preserve"> </t>
    </r>
    <r>
      <rPr>
        <sz val="12"/>
        <color theme="1"/>
        <rFont val="Arial"/>
        <family val="2"/>
      </rPr>
      <t xml:space="preserve">÷ </t>
    </r>
    <r>
      <rPr>
        <b/>
        <sz val="12"/>
        <color theme="1"/>
        <rFont val="Arial"/>
        <family val="2"/>
      </rPr>
      <t>2</t>
    </r>
    <r>
      <rPr>
        <sz val="12"/>
        <color theme="1"/>
        <rFont val="Arial"/>
        <family val="2"/>
      </rPr>
      <t>)</t>
    </r>
  </si>
  <si>
    <r>
      <rPr>
        <b/>
        <sz val="12"/>
        <color theme="1"/>
        <rFont val="Arial"/>
        <family val="2"/>
      </rPr>
      <t>O)</t>
    </r>
    <r>
      <rPr>
        <sz val="12"/>
        <color theme="1"/>
        <rFont val="Arial"/>
        <family val="2"/>
      </rPr>
      <t xml:space="preserve"> Average of Year 1 &amp; 2 pupils eligible for UIFSM at the October 2015 and January 2016 census' ((</t>
    </r>
    <r>
      <rPr>
        <b/>
        <sz val="12"/>
        <color theme="1"/>
        <rFont val="Arial"/>
        <family val="2"/>
      </rPr>
      <t>K</t>
    </r>
    <r>
      <rPr>
        <sz val="12"/>
        <color theme="1"/>
        <rFont val="Arial"/>
        <family val="2"/>
      </rPr>
      <t xml:space="preserve"> + </t>
    </r>
    <r>
      <rPr>
        <b/>
        <sz val="12"/>
        <color theme="1"/>
        <rFont val="Arial"/>
        <family val="2"/>
      </rPr>
      <t>N</t>
    </r>
    <r>
      <rPr>
        <sz val="12"/>
        <color theme="1"/>
        <rFont val="Arial"/>
        <family val="2"/>
      </rPr>
      <t xml:space="preserve">) ÷ </t>
    </r>
    <r>
      <rPr>
        <b/>
        <sz val="12"/>
        <color theme="1"/>
        <rFont val="Arial"/>
        <family val="2"/>
      </rPr>
      <t>2</t>
    </r>
    <r>
      <rPr>
        <sz val="12"/>
        <color theme="1"/>
        <rFont val="Arial"/>
        <family val="2"/>
      </rPr>
      <t>)</t>
    </r>
  </si>
  <si>
    <r>
      <rPr>
        <b/>
        <sz val="12"/>
        <color theme="1"/>
        <rFont val="Arial"/>
        <family val="2"/>
      </rPr>
      <t>P)</t>
    </r>
    <r>
      <rPr>
        <sz val="12"/>
        <color theme="1"/>
        <rFont val="Arial"/>
        <family val="2"/>
      </rPr>
      <t xml:space="preserve"> Pupils eligible for UIFSM for the 2015-16 academic year (</t>
    </r>
    <r>
      <rPr>
        <b/>
        <sz val="12"/>
        <color theme="1"/>
        <rFont val="Arial"/>
        <family val="2"/>
      </rPr>
      <t xml:space="preserve">H </t>
    </r>
    <r>
      <rPr>
        <sz val="12"/>
        <color theme="1"/>
        <rFont val="Arial"/>
        <family val="2"/>
      </rPr>
      <t>+</t>
    </r>
    <r>
      <rPr>
        <b/>
        <sz val="12"/>
        <color theme="1"/>
        <rFont val="Arial"/>
        <family val="2"/>
      </rPr>
      <t xml:space="preserve"> O</t>
    </r>
    <r>
      <rPr>
        <sz val="12"/>
        <color theme="1"/>
        <rFont val="Arial"/>
        <family val="2"/>
      </rPr>
      <t>)</t>
    </r>
  </si>
  <si>
    <r>
      <rPr>
        <b/>
        <sz val="12"/>
        <color theme="1"/>
        <rFont val="Arial"/>
        <family val="2"/>
      </rPr>
      <t xml:space="preserve">Q) </t>
    </r>
    <r>
      <rPr>
        <sz val="12"/>
        <color theme="1"/>
        <rFont val="Arial"/>
        <family val="2"/>
      </rPr>
      <t>UIFSM allocation for the 2015-16 academic year (</t>
    </r>
    <r>
      <rPr>
        <b/>
        <sz val="12"/>
        <color theme="1"/>
        <rFont val="Arial"/>
        <family val="2"/>
      </rPr>
      <t>P</t>
    </r>
    <r>
      <rPr>
        <sz val="12"/>
        <color theme="1"/>
        <rFont val="Arial"/>
        <family val="2"/>
      </rPr>
      <t xml:space="preserve"> x £437)</t>
    </r>
  </si>
  <si>
    <t>The number of UIFSM eligible pupils for the academic year in Reception and Years 1 &amp; 2 is then combined to give a total number.</t>
  </si>
  <si>
    <t>Process</t>
  </si>
  <si>
    <t>Contents</t>
  </si>
  <si>
    <t>1. UIFSM Allocation</t>
  </si>
  <si>
    <t>2. UIFSM Pupil Numbers</t>
  </si>
  <si>
    <t>This worksheet shows how the 2015-16 academic year UIFSM allocation for each school has been calculated, and the official October 2015 and January 2016 census data used in the calculations.</t>
  </si>
  <si>
    <t>This worksheet shows the 2015-16 academic year UIFSM allocation for each school and the UIFSM payment made to each school in the July 2016 advances. 
The July 2016 UIFSM payment is broken down into 3 components:
1) An adjustment to the provisional payment made in July 2015 for the period September 2015 to March 2016.
2) The payment for the period April 2016 to August 2016
3) A provisional payment for the 2016-17 academic year for the period September 2016 to March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</si>
</sst>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quot;£&quot;* #,##0.00_-;_-&quot;£&quot;* &quot;-&quot;??_-;_-@_-"/>
    <numFmt numFmtId="43" formatCode="_-* #,##0.00_-;\-* #,##0.00_-;_-* &quot;-&quot;??_-;_-@_-"/>
    <numFmt numFmtId="164" formatCode="&quot;£&quot;#,##0.00"/>
    <numFmt numFmtId="165" formatCode="&quot;£&quot;#,##0"/>
    <numFmt numFmtId="166" formatCode="_-* #,##0_-;\-* #,##0_-;_-* &quot;-&quot;??_-;_-@_-"/>
    <numFmt numFmtId="167" formatCode="0.0"/>
  </numFmts>
  <fonts count="28" x14ac:knownFonts="1">
    <font>
      <sz val="11"/>
      <color theme="1"/>
      <name val="Calibri"/>
      <family val="2"/>
      <scheme val="minor"/>
    </font>
    <font>
      <sz val="12"/>
      <color theme="1"/>
      <name val="Arial"/>
      <family val="2"/>
    </font>
    <font>
      <b/>
      <sz val="12"/>
      <color theme="1"/>
      <name val="Arial"/>
      <family val="2"/>
    </font>
    <font>
      <b/>
      <sz val="14"/>
      <color theme="1"/>
      <name val="Arial"/>
      <family val="2"/>
    </font>
    <font>
      <sz val="11"/>
      <color theme="1"/>
      <name val="Calibri"/>
      <family val="2"/>
      <scheme val="minor"/>
    </font>
    <font>
      <u/>
      <sz val="11"/>
      <color theme="10"/>
      <name val="Calibri"/>
      <family val="2"/>
      <scheme val="minor"/>
    </font>
    <font>
      <sz val="11"/>
      <color theme="1"/>
      <name val="Arial"/>
      <family val="2"/>
    </font>
    <font>
      <sz val="8"/>
      <name val="Arial"/>
      <family val="2"/>
    </font>
    <font>
      <sz val="8"/>
      <color theme="1"/>
      <name val="Arial"/>
      <family val="2"/>
    </font>
    <font>
      <sz val="8"/>
      <color indexed="72"/>
      <name val="MS Sans Serif"/>
      <family val="2"/>
    </font>
    <font>
      <sz val="10"/>
      <name val="Arial"/>
      <family val="2"/>
    </font>
    <font>
      <b/>
      <sz val="16"/>
      <color theme="1"/>
      <name val="Arial"/>
      <family val="2"/>
    </font>
    <font>
      <b/>
      <sz val="18"/>
      <color theme="1"/>
      <name val="Arial"/>
      <family val="2"/>
    </font>
    <font>
      <i/>
      <sz val="11"/>
      <color theme="1"/>
      <name val="Arial"/>
      <family val="2"/>
    </font>
    <font>
      <b/>
      <sz val="13"/>
      <color theme="1"/>
      <name val="Arial"/>
      <family val="2"/>
    </font>
    <font>
      <sz val="13"/>
      <color theme="1"/>
      <name val="Arial"/>
      <family val="2"/>
    </font>
    <font>
      <sz val="12"/>
      <name val="Arial"/>
      <family val="2"/>
    </font>
    <font>
      <sz val="14"/>
      <color theme="1"/>
      <name val="Arial"/>
      <family val="2"/>
    </font>
    <font>
      <b/>
      <sz val="11"/>
      <color theme="1"/>
      <name val="Calibri"/>
      <family val="2"/>
      <scheme val="minor"/>
    </font>
    <font>
      <b/>
      <sz val="9"/>
      <color indexed="81"/>
      <name val="Tahoma"/>
      <family val="2"/>
    </font>
    <font>
      <sz val="9"/>
      <color indexed="81"/>
      <name val="Tahoma"/>
      <family val="2"/>
    </font>
    <font>
      <b/>
      <sz val="10"/>
      <color theme="1"/>
      <name val="Arial"/>
      <family val="2"/>
    </font>
    <font>
      <sz val="9"/>
      <color theme="1"/>
      <name val="Arial"/>
      <family val="2"/>
    </font>
    <font>
      <sz val="11"/>
      <name val="Arial"/>
      <family val="2"/>
    </font>
    <font>
      <b/>
      <sz val="11"/>
      <color theme="1"/>
      <name val="Arial"/>
      <family val="2"/>
    </font>
    <font>
      <vertAlign val="superscript"/>
      <sz val="8"/>
      <color theme="1"/>
      <name val="Arial"/>
      <family val="2"/>
    </font>
    <font>
      <b/>
      <i/>
      <sz val="12"/>
      <color theme="1"/>
      <name val="Arial"/>
      <family val="2"/>
    </font>
    <font>
      <u/>
      <sz val="12"/>
      <color theme="10"/>
      <name val="Arial"/>
      <family val="2"/>
    </font>
  </fonts>
  <fills count="10">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C000"/>
        <bgColor indexed="64"/>
      </patternFill>
    </fill>
    <fill>
      <patternFill patternType="solid">
        <fgColor rgb="FF00B0F0"/>
        <bgColor indexed="64"/>
      </patternFill>
    </fill>
    <fill>
      <patternFill patternType="solid">
        <fgColor rgb="FF00B050"/>
        <bgColor indexed="64"/>
      </patternFill>
    </fill>
    <fill>
      <patternFill patternType="solid">
        <fgColor indexed="9"/>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0">
    <xf numFmtId="0" fontId="0" fillId="0" borderId="0"/>
    <xf numFmtId="44" fontId="4" fillId="0" borderId="0" applyFont="0" applyFill="0" applyBorder="0" applyAlignment="0" applyProtection="0"/>
    <xf numFmtId="0" fontId="5" fillId="0" borderId="0" applyNumberFormat="0" applyFill="0" applyBorder="0" applyAlignment="0" applyProtection="0"/>
    <xf numFmtId="0" fontId="9" fillId="0" borderId="0" applyAlignment="0">
      <alignment vertical="top" wrapText="1"/>
      <protection locked="0"/>
    </xf>
    <xf numFmtId="0" fontId="1" fillId="0" borderId="0"/>
    <xf numFmtId="0" fontId="10" fillId="0" borderId="0"/>
    <xf numFmtId="0" fontId="1" fillId="0" borderId="0"/>
    <xf numFmtId="0" fontId="10" fillId="0" borderId="0"/>
    <xf numFmtId="0" fontId="1" fillId="0" borderId="0"/>
    <xf numFmtId="43" fontId="4" fillId="0" borderId="0" applyFont="0" applyFill="0" applyBorder="0" applyAlignment="0" applyProtection="0"/>
  </cellStyleXfs>
  <cellXfs count="186">
    <xf numFmtId="0" fontId="0" fillId="0" borderId="0" xfId="0"/>
    <xf numFmtId="0" fontId="1" fillId="0" borderId="0" xfId="0" applyFont="1" applyProtection="1">
      <protection hidden="1"/>
    </xf>
    <xf numFmtId="0" fontId="3" fillId="0" borderId="0" xfId="0" applyFont="1" applyProtection="1">
      <protection hidden="1"/>
    </xf>
    <xf numFmtId="0" fontId="5" fillId="0" borderId="0" xfId="2" applyProtection="1">
      <protection hidden="1"/>
    </xf>
    <xf numFmtId="0" fontId="1" fillId="0" borderId="0" xfId="0" applyFont="1" applyAlignment="1" applyProtection="1">
      <alignment horizontal="left"/>
      <protection hidden="1"/>
    </xf>
    <xf numFmtId="0" fontId="8" fillId="0" borderId="0" xfId="4" applyFont="1" applyFill="1" applyBorder="1" applyAlignment="1">
      <alignment horizontal="left" vertical="center"/>
    </xf>
    <xf numFmtId="0" fontId="8" fillId="0" borderId="0" xfId="4" applyNumberFormat="1" applyFont="1" applyFill="1" applyBorder="1" applyAlignment="1">
      <alignment horizontal="left" vertical="center"/>
    </xf>
    <xf numFmtId="0" fontId="1" fillId="0" borderId="0" xfId="0" applyFont="1" applyBorder="1" applyProtection="1">
      <protection hidden="1"/>
    </xf>
    <xf numFmtId="0" fontId="2" fillId="0" borderId="0" xfId="0" applyFont="1" applyBorder="1" applyProtection="1">
      <protection hidden="1"/>
    </xf>
    <xf numFmtId="0" fontId="2" fillId="0" borderId="0" xfId="0" applyFont="1" applyBorder="1" applyAlignment="1" applyProtection="1">
      <alignment horizontal="left" vertical="center"/>
      <protection hidden="1"/>
    </xf>
    <xf numFmtId="165" fontId="1" fillId="0" borderId="0" xfId="0" applyNumberFormat="1" applyFont="1" applyProtection="1">
      <protection hidden="1"/>
    </xf>
    <xf numFmtId="0" fontId="1" fillId="0" borderId="0" xfId="0" applyFont="1" applyFill="1" applyBorder="1" applyAlignment="1" applyProtection="1">
      <alignment horizontal="right" vertical="center"/>
      <protection hidden="1"/>
    </xf>
    <xf numFmtId="0" fontId="3" fillId="0" borderId="0" xfId="0" applyFont="1" applyBorder="1" applyAlignment="1" applyProtection="1">
      <alignment horizontal="left" vertical="center"/>
      <protection hidden="1"/>
    </xf>
    <xf numFmtId="0" fontId="2" fillId="3" borderId="1" xfId="0" applyFont="1" applyFill="1" applyBorder="1" applyAlignment="1" applyProtection="1">
      <alignment horizontal="center" vertical="center"/>
      <protection locked="0" hidden="1"/>
    </xf>
    <xf numFmtId="165" fontId="2" fillId="4" borderId="2" xfId="1" applyNumberFormat="1" applyFont="1" applyFill="1" applyBorder="1" applyAlignment="1" applyProtection="1">
      <alignment horizontal="right" vertical="center"/>
      <protection hidden="1"/>
    </xf>
    <xf numFmtId="0" fontId="13" fillId="0" borderId="0" xfId="0" applyFont="1" applyBorder="1" applyProtection="1">
      <protection hidden="1"/>
    </xf>
    <xf numFmtId="165" fontId="2" fillId="0" borderId="0" xfId="1" applyNumberFormat="1" applyFont="1" applyFill="1" applyBorder="1" applyAlignment="1" applyProtection="1">
      <alignment horizontal="right" vertical="center"/>
      <protection hidden="1"/>
    </xf>
    <xf numFmtId="0" fontId="14" fillId="0" borderId="0" xfId="0" applyFont="1" applyProtection="1">
      <protection hidden="1"/>
    </xf>
    <xf numFmtId="0" fontId="15" fillId="0" borderId="0" xfId="0" applyFont="1" applyProtection="1">
      <protection hidden="1"/>
    </xf>
    <xf numFmtId="0" fontId="14" fillId="0" borderId="0" xfId="0" applyFont="1" applyBorder="1" applyAlignment="1" applyProtection="1">
      <alignment horizontal="left" vertical="center"/>
      <protection hidden="1"/>
    </xf>
    <xf numFmtId="165" fontId="1" fillId="4" borderId="2" xfId="1" applyNumberFormat="1" applyFont="1" applyFill="1" applyBorder="1" applyAlignment="1" applyProtection="1">
      <alignment horizontal="right" vertical="center"/>
      <protection hidden="1"/>
    </xf>
    <xf numFmtId="0" fontId="3" fillId="0" borderId="0" xfId="0" applyFont="1" applyBorder="1" applyProtection="1">
      <protection hidden="1"/>
    </xf>
    <xf numFmtId="0" fontId="6" fillId="0" borderId="0" xfId="0" applyFont="1" applyAlignment="1" applyProtection="1">
      <alignment vertical="top" wrapText="1"/>
      <protection hidden="1"/>
    </xf>
    <xf numFmtId="0" fontId="16" fillId="0" borderId="0" xfId="0" applyFont="1" applyBorder="1" applyProtection="1">
      <protection hidden="1"/>
    </xf>
    <xf numFmtId="0" fontId="0" fillId="0" borderId="0" xfId="0" applyFill="1" applyBorder="1"/>
    <xf numFmtId="0" fontId="18" fillId="0" borderId="0" xfId="0" applyFont="1" applyFill="1" applyBorder="1" applyAlignment="1">
      <alignment horizontal="center"/>
    </xf>
    <xf numFmtId="43" fontId="0" fillId="0" borderId="6" xfId="9" applyNumberFormat="1" applyFont="1" applyFill="1" applyBorder="1"/>
    <xf numFmtId="43" fontId="0" fillId="0" borderId="0" xfId="9" applyNumberFormat="1" applyFont="1" applyFill="1" applyBorder="1"/>
    <xf numFmtId="43" fontId="0" fillId="0" borderId="7" xfId="9" applyNumberFormat="1" applyFont="1" applyFill="1" applyBorder="1"/>
    <xf numFmtId="166" fontId="0" fillId="0" borderId="6" xfId="9" applyNumberFormat="1" applyFont="1" applyFill="1" applyBorder="1"/>
    <xf numFmtId="166" fontId="0" fillId="0" borderId="0" xfId="9" applyNumberFormat="1" applyFont="1" applyFill="1" applyBorder="1"/>
    <xf numFmtId="166" fontId="0" fillId="0" borderId="7" xfId="9" applyNumberFormat="1" applyFont="1" applyFill="1" applyBorder="1"/>
    <xf numFmtId="0" fontId="18" fillId="0" borderId="0" xfId="0" applyFont="1" applyFill="1" applyBorder="1"/>
    <xf numFmtId="166" fontId="18" fillId="0" borderId="0" xfId="0" applyNumberFormat="1" applyFont="1" applyFill="1" applyBorder="1"/>
    <xf numFmtId="0" fontId="7" fillId="0" borderId="0" xfId="3" applyFont="1" applyFill="1" applyBorder="1" applyAlignment="1" applyProtection="1">
      <alignment horizontal="center" vertical="center" wrapText="1"/>
      <protection locked="0"/>
    </xf>
    <xf numFmtId="2" fontId="8" fillId="5" borderId="8" xfId="0" applyNumberFormat="1" applyFont="1" applyFill="1" applyBorder="1" applyAlignment="1">
      <alignment horizontal="center" vertical="center" wrapText="1"/>
    </xf>
    <xf numFmtId="2" fontId="8" fillId="5" borderId="9" xfId="0" applyNumberFormat="1" applyFont="1" applyFill="1" applyBorder="1" applyAlignment="1">
      <alignment horizontal="center" vertical="center" wrapText="1"/>
    </xf>
    <xf numFmtId="2" fontId="8" fillId="5" borderId="10" xfId="0" applyNumberFormat="1" applyFont="1" applyFill="1" applyBorder="1" applyAlignment="1">
      <alignment horizontal="center" vertical="center" wrapText="1"/>
    </xf>
    <xf numFmtId="2" fontId="8" fillId="2" borderId="0" xfId="0" applyNumberFormat="1" applyFont="1" applyFill="1" applyBorder="1" applyAlignment="1">
      <alignment horizontal="center" vertical="center" wrapText="1"/>
    </xf>
    <xf numFmtId="2" fontId="8" fillId="6" borderId="8" xfId="0" applyNumberFormat="1" applyFont="1" applyFill="1" applyBorder="1" applyAlignment="1">
      <alignment horizontal="center" vertical="center" wrapText="1"/>
    </xf>
    <xf numFmtId="2" fontId="8" fillId="7" borderId="9" xfId="0" applyNumberFormat="1" applyFont="1" applyFill="1" applyBorder="1" applyAlignment="1">
      <alignment horizontal="center" vertical="center" wrapText="1"/>
    </xf>
    <xf numFmtId="2" fontId="8" fillId="8" borderId="10" xfId="0" applyNumberFormat="1" applyFont="1" applyFill="1" applyBorder="1" applyAlignment="1">
      <alignment horizontal="center" vertical="center" wrapText="1"/>
    </xf>
    <xf numFmtId="165" fontId="7" fillId="0" borderId="0" xfId="0" applyNumberFormat="1" applyFont="1" applyFill="1" applyBorder="1" applyAlignment="1">
      <alignment horizontal="right" indent="3"/>
    </xf>
    <xf numFmtId="164" fontId="7" fillId="0" borderId="0" xfId="0" applyNumberFormat="1" applyFont="1" applyFill="1" applyBorder="1" applyAlignment="1">
      <alignment horizontal="right" indent="3"/>
    </xf>
    <xf numFmtId="165" fontId="8" fillId="0" borderId="0" xfId="0" applyNumberFormat="1" applyFont="1" applyFill="1" applyBorder="1" applyAlignment="1">
      <alignment horizontal="left" indent="10"/>
    </xf>
    <xf numFmtId="164" fontId="0" fillId="0" borderId="0" xfId="0" applyNumberFormat="1" applyFill="1" applyBorder="1"/>
    <xf numFmtId="0" fontId="12" fillId="0" borderId="0" xfId="0" applyFont="1" applyAlignment="1" applyProtection="1">
      <alignment horizontal="center" vertical="center" wrapText="1"/>
      <protection hidden="1"/>
    </xf>
    <xf numFmtId="0" fontId="6" fillId="0" borderId="0" xfId="0" applyFont="1" applyAlignment="1" applyProtection="1">
      <alignment horizontal="left" vertical="top" wrapText="1"/>
      <protection hidden="1"/>
    </xf>
    <xf numFmtId="0" fontId="18" fillId="0" borderId="3" xfId="0" applyFont="1" applyFill="1" applyBorder="1" applyAlignment="1">
      <alignment horizontal="center"/>
    </xf>
    <xf numFmtId="0" fontId="18" fillId="0" borderId="4" xfId="0" applyFont="1" applyFill="1" applyBorder="1" applyAlignment="1">
      <alignment horizontal="center"/>
    </xf>
    <xf numFmtId="0" fontId="18" fillId="0" borderId="5" xfId="0" applyFont="1" applyFill="1" applyBorder="1" applyAlignment="1">
      <alignment horizontal="center"/>
    </xf>
    <xf numFmtId="0" fontId="21" fillId="0" borderId="0" xfId="0" applyFont="1" applyFill="1" applyBorder="1" applyAlignment="1">
      <alignment horizontal="left"/>
    </xf>
    <xf numFmtId="0" fontId="1" fillId="0" borderId="0" xfId="0" applyFont="1" applyBorder="1"/>
    <xf numFmtId="0" fontId="22" fillId="0" borderId="0" xfId="0" applyFont="1" applyBorder="1"/>
    <xf numFmtId="0" fontId="6" fillId="0" borderId="0" xfId="0" applyFont="1" applyBorder="1"/>
    <xf numFmtId="0" fontId="6" fillId="0" borderId="0" xfId="0" applyFont="1" applyBorder="1" applyAlignment="1">
      <alignment horizontal="right" indent="4"/>
    </xf>
    <xf numFmtId="167" fontId="6" fillId="0" borderId="0" xfId="0" applyNumberFormat="1" applyFont="1" applyBorder="1" applyAlignment="1">
      <alignment horizontal="right" indent="4"/>
    </xf>
    <xf numFmtId="167" fontId="23" fillId="0" borderId="0" xfId="0" applyNumberFormat="1" applyFont="1" applyBorder="1" applyAlignment="1">
      <alignment horizontal="right" indent="4"/>
    </xf>
    <xf numFmtId="0" fontId="0" fillId="0" borderId="0" xfId="0" applyBorder="1"/>
    <xf numFmtId="0" fontId="7" fillId="0" borderId="0" xfId="0" applyFont="1" applyBorder="1" applyAlignment="1"/>
    <xf numFmtId="0" fontId="7" fillId="0" borderId="0" xfId="0" applyFont="1" applyBorder="1"/>
    <xf numFmtId="164" fontId="8" fillId="0" borderId="0" xfId="0" applyNumberFormat="1" applyFont="1" applyBorder="1"/>
    <xf numFmtId="0" fontId="24" fillId="0" borderId="11" xfId="0" applyFont="1" applyBorder="1" applyAlignment="1">
      <alignment horizontal="center" vertical="center"/>
    </xf>
    <xf numFmtId="0" fontId="24" fillId="0" borderId="12" xfId="0" applyFont="1" applyBorder="1" applyAlignment="1">
      <alignment horizontal="center" vertical="center"/>
    </xf>
    <xf numFmtId="0" fontId="24" fillId="0" borderId="13" xfId="0" applyFont="1" applyBorder="1" applyAlignment="1">
      <alignment horizontal="center" vertical="center"/>
    </xf>
    <xf numFmtId="0" fontId="22" fillId="0" borderId="14" xfId="0" applyFont="1" applyBorder="1"/>
    <xf numFmtId="0" fontId="22" fillId="0" borderId="15" xfId="0" applyFont="1" applyBorder="1"/>
    <xf numFmtId="0" fontId="22" fillId="0" borderId="16" xfId="0" applyFont="1" applyBorder="1"/>
    <xf numFmtId="2" fontId="8" fillId="0" borderId="11" xfId="0" applyNumberFormat="1" applyFont="1" applyBorder="1" applyAlignment="1">
      <alignment horizontal="center" vertical="top" wrapText="1"/>
    </xf>
    <xf numFmtId="2" fontId="8" fillId="0" borderId="15" xfId="0" applyNumberFormat="1" applyFont="1" applyBorder="1" applyAlignment="1">
      <alignment vertical="top"/>
    </xf>
    <xf numFmtId="2" fontId="8" fillId="0" borderId="12" xfId="0" applyNumberFormat="1" applyFont="1" applyBorder="1" applyAlignment="1">
      <alignment horizontal="center" vertical="top" wrapText="1"/>
    </xf>
    <xf numFmtId="2" fontId="22" fillId="0" borderId="15" xfId="0" applyNumberFormat="1" applyFont="1" applyBorder="1" applyAlignment="1">
      <alignment vertical="top"/>
    </xf>
    <xf numFmtId="2" fontId="6" fillId="0" borderId="15" xfId="0" applyNumberFormat="1" applyFont="1" applyBorder="1" applyAlignment="1">
      <alignment vertical="top"/>
    </xf>
    <xf numFmtId="2" fontId="8" fillId="0" borderId="13" xfId="0" applyNumberFormat="1" applyFont="1" applyBorder="1" applyAlignment="1">
      <alignment horizontal="center" vertical="top" wrapText="1"/>
    </xf>
    <xf numFmtId="2" fontId="8" fillId="0" borderId="14" xfId="0" applyNumberFormat="1" applyFont="1" applyBorder="1" applyAlignment="1">
      <alignment vertical="top"/>
    </xf>
    <xf numFmtId="0" fontId="0" fillId="0" borderId="15" xfId="0" applyBorder="1"/>
    <xf numFmtId="167" fontId="7" fillId="0" borderId="12" xfId="0" applyNumberFormat="1" applyFont="1" applyBorder="1" applyAlignment="1">
      <alignment horizontal="center" vertical="top" wrapText="1"/>
    </xf>
    <xf numFmtId="2" fontId="7" fillId="0" borderId="15" xfId="0" applyNumberFormat="1" applyFont="1" applyBorder="1" applyAlignment="1">
      <alignment vertical="top"/>
    </xf>
    <xf numFmtId="167" fontId="7" fillId="0" borderId="13" xfId="0" applyNumberFormat="1" applyFont="1" applyBorder="1" applyAlignment="1">
      <alignment horizontal="center" vertical="top" wrapText="1"/>
    </xf>
    <xf numFmtId="0" fontId="7" fillId="9" borderId="17" xfId="3" applyFont="1" applyFill="1" applyBorder="1" applyAlignment="1" applyProtection="1">
      <protection locked="0"/>
    </xf>
    <xf numFmtId="0" fontId="7" fillId="9" borderId="18" xfId="3" applyFont="1" applyFill="1" applyBorder="1" applyAlignment="1" applyProtection="1">
      <protection locked="0"/>
    </xf>
    <xf numFmtId="0" fontId="7" fillId="0" borderId="18" xfId="3" applyFont="1" applyFill="1" applyBorder="1" applyAlignment="1" applyProtection="1">
      <protection locked="0"/>
    </xf>
    <xf numFmtId="0" fontId="7" fillId="0" borderId="19" xfId="3" applyFont="1" applyFill="1" applyBorder="1" applyAlignment="1" applyProtection="1">
      <protection locked="0"/>
    </xf>
    <xf numFmtId="4" fontId="7" fillId="0" borderId="11" xfId="3" applyNumberFormat="1" applyFont="1" applyFill="1" applyBorder="1" applyAlignment="1" applyProtection="1">
      <alignment horizontal="center" wrapText="1"/>
      <protection locked="0"/>
    </xf>
    <xf numFmtId="0" fontId="8" fillId="0" borderId="18" xfId="0" applyFont="1" applyFill="1" applyBorder="1" applyAlignment="1">
      <alignment horizontal="right" wrapText="1"/>
    </xf>
    <xf numFmtId="4" fontId="7" fillId="0" borderId="12" xfId="3" applyNumberFormat="1" applyFont="1" applyFill="1" applyBorder="1" applyAlignment="1" applyProtection="1">
      <alignment horizontal="center" wrapText="1"/>
      <protection locked="0"/>
    </xf>
    <xf numFmtId="0" fontId="22" fillId="0" borderId="18" xfId="0" applyFont="1" applyBorder="1"/>
    <xf numFmtId="0" fontId="6" fillId="0" borderId="18" xfId="0" applyFont="1" applyBorder="1"/>
    <xf numFmtId="4" fontId="7" fillId="0" borderId="13" xfId="3" applyNumberFormat="1" applyFont="1" applyFill="1" applyBorder="1" applyAlignment="1" applyProtection="1">
      <alignment horizontal="center" wrapText="1"/>
      <protection locked="0"/>
    </xf>
    <xf numFmtId="0" fontId="8" fillId="0" borderId="17" xfId="0" applyFont="1" applyFill="1" applyBorder="1" applyAlignment="1">
      <alignment horizontal="right" wrapText="1"/>
    </xf>
    <xf numFmtId="4" fontId="7" fillId="0" borderId="12" xfId="3" applyNumberFormat="1" applyFont="1" applyFill="1" applyBorder="1" applyAlignment="1" applyProtection="1">
      <alignment horizontal="right" wrapText="1" indent="4"/>
      <protection locked="0"/>
    </xf>
    <xf numFmtId="0" fontId="0" fillId="0" borderId="18" xfId="0" applyBorder="1"/>
    <xf numFmtId="167" fontId="7" fillId="0" borderId="12" xfId="3" applyNumberFormat="1" applyFont="1" applyFill="1" applyBorder="1" applyAlignment="1" applyProtection="1">
      <alignment horizontal="right" wrapText="1" indent="4"/>
      <protection locked="0"/>
    </xf>
    <xf numFmtId="167" fontId="7" fillId="0" borderId="13" xfId="3" applyNumberFormat="1" applyFont="1" applyFill="1" applyBorder="1" applyAlignment="1" applyProtection="1">
      <alignment horizontal="right" wrapText="1" indent="4"/>
      <protection locked="0"/>
    </xf>
    <xf numFmtId="0" fontId="8" fillId="0" borderId="20" xfId="4" applyFont="1" applyFill="1" applyBorder="1" applyAlignment="1">
      <alignment horizontal="left" vertical="center"/>
    </xf>
    <xf numFmtId="165" fontId="7" fillId="0" borderId="20" xfId="0" applyNumberFormat="1" applyFont="1" applyBorder="1" applyAlignment="1">
      <alignment horizontal="right" indent="3"/>
    </xf>
    <xf numFmtId="0" fontId="7" fillId="0" borderId="0" xfId="0" applyFont="1" applyBorder="1" applyAlignment="1">
      <alignment horizontal="right"/>
    </xf>
    <xf numFmtId="165" fontId="7" fillId="0" borderId="0" xfId="0" applyNumberFormat="1" applyFont="1" applyBorder="1" applyAlignment="1">
      <alignment horizontal="right" indent="3"/>
    </xf>
    <xf numFmtId="0" fontId="8" fillId="0" borderId="0" xfId="0" applyFont="1" applyBorder="1"/>
    <xf numFmtId="165" fontId="8" fillId="0" borderId="0" xfId="0" applyNumberFormat="1" applyFont="1" applyBorder="1"/>
    <xf numFmtId="0" fontId="7" fillId="0" borderId="20" xfId="0" applyFont="1" applyBorder="1" applyAlignment="1">
      <alignment horizontal="right"/>
    </xf>
    <xf numFmtId="3" fontId="8" fillId="0" borderId="0" xfId="0" applyNumberFormat="1" applyFont="1" applyBorder="1" applyAlignment="1">
      <alignment horizontal="right" indent="4"/>
    </xf>
    <xf numFmtId="1" fontId="7" fillId="0" borderId="0" xfId="0" applyNumberFormat="1" applyFont="1" applyBorder="1" applyAlignment="1">
      <alignment horizontal="right" indent="4"/>
    </xf>
    <xf numFmtId="167" fontId="7" fillId="0" borderId="0" xfId="0" applyNumberFormat="1" applyFont="1" applyBorder="1" applyAlignment="1">
      <alignment horizontal="right" indent="4"/>
    </xf>
    <xf numFmtId="167" fontId="7" fillId="0" borderId="21" xfId="0" applyNumberFormat="1" applyFont="1" applyBorder="1" applyAlignment="1">
      <alignment horizontal="right" indent="4"/>
    </xf>
    <xf numFmtId="0" fontId="8" fillId="2" borderId="20" xfId="4" applyFont="1" applyFill="1" applyBorder="1" applyAlignment="1">
      <alignment horizontal="left" vertical="center"/>
    </xf>
    <xf numFmtId="0" fontId="8" fillId="2" borderId="0" xfId="4" applyFont="1" applyFill="1" applyBorder="1" applyAlignment="1">
      <alignment horizontal="left" vertical="center"/>
    </xf>
    <xf numFmtId="0" fontId="8" fillId="2" borderId="0" xfId="4" applyNumberFormat="1" applyFont="1" applyFill="1" applyBorder="1" applyAlignment="1">
      <alignment horizontal="left" vertical="center"/>
    </xf>
    <xf numFmtId="165" fontId="7" fillId="2" borderId="20" xfId="0" applyNumberFormat="1" applyFont="1" applyFill="1" applyBorder="1" applyAlignment="1">
      <alignment horizontal="right" indent="3"/>
    </xf>
    <xf numFmtId="0" fontId="7" fillId="2" borderId="0" xfId="0" applyFont="1" applyFill="1" applyBorder="1" applyAlignment="1">
      <alignment horizontal="right"/>
    </xf>
    <xf numFmtId="165" fontId="7" fillId="2" borderId="0" xfId="0" applyNumberFormat="1" applyFont="1" applyFill="1" applyBorder="1" applyAlignment="1">
      <alignment horizontal="right" indent="3"/>
    </xf>
    <xf numFmtId="0" fontId="8" fillId="2" borderId="0" xfId="0" applyFont="1" applyFill="1" applyBorder="1"/>
    <xf numFmtId="165" fontId="8" fillId="2" borderId="0" xfId="0" applyNumberFormat="1" applyFont="1" applyFill="1" applyBorder="1"/>
    <xf numFmtId="0" fontId="7" fillId="2" borderId="20" xfId="0" applyFont="1" applyFill="1" applyBorder="1" applyAlignment="1">
      <alignment horizontal="right"/>
    </xf>
    <xf numFmtId="3" fontId="8" fillId="2" borderId="0" xfId="0" applyNumberFormat="1" applyFont="1" applyFill="1" applyBorder="1" applyAlignment="1">
      <alignment horizontal="right" indent="4"/>
    </xf>
    <xf numFmtId="0" fontId="0" fillId="2" borderId="0" xfId="0" applyFill="1" applyBorder="1"/>
    <xf numFmtId="1" fontId="7" fillId="2" borderId="0" xfId="0" applyNumberFormat="1" applyFont="1" applyFill="1" applyBorder="1" applyAlignment="1">
      <alignment horizontal="right" indent="4"/>
    </xf>
    <xf numFmtId="167" fontId="7" fillId="2" borderId="0" xfId="0" applyNumberFormat="1" applyFont="1" applyFill="1" applyBorder="1" applyAlignment="1">
      <alignment horizontal="right" indent="4"/>
    </xf>
    <xf numFmtId="167" fontId="7" fillId="2" borderId="21" xfId="0" applyNumberFormat="1" applyFont="1" applyFill="1" applyBorder="1" applyAlignment="1">
      <alignment horizontal="right" indent="4"/>
    </xf>
    <xf numFmtId="0" fontId="0" fillId="2" borderId="0" xfId="0" applyFill="1"/>
    <xf numFmtId="0" fontId="8" fillId="0" borderId="17" xfId="4" applyFont="1" applyFill="1" applyBorder="1" applyAlignment="1">
      <alignment horizontal="left" vertical="center"/>
    </xf>
    <xf numFmtId="0" fontId="8" fillId="0" borderId="18" xfId="4" applyFont="1" applyFill="1" applyBorder="1" applyAlignment="1">
      <alignment horizontal="left" vertical="center"/>
    </xf>
    <xf numFmtId="0" fontId="8" fillId="0" borderId="18" xfId="4" applyNumberFormat="1" applyFont="1" applyFill="1" applyBorder="1" applyAlignment="1">
      <alignment horizontal="left" vertical="center"/>
    </xf>
    <xf numFmtId="165" fontId="7" fillId="0" borderId="17" xfId="0" applyNumberFormat="1" applyFont="1" applyBorder="1" applyAlignment="1">
      <alignment horizontal="right" indent="3"/>
    </xf>
    <xf numFmtId="0" fontId="7" fillId="0" borderId="18" xfId="0" applyFont="1" applyBorder="1" applyAlignment="1">
      <alignment horizontal="right"/>
    </xf>
    <xf numFmtId="165" fontId="7" fillId="0" borderId="18" xfId="0" applyNumberFormat="1" applyFont="1" applyBorder="1" applyAlignment="1">
      <alignment horizontal="right" indent="3"/>
    </xf>
    <xf numFmtId="0" fontId="8" fillId="0" borderId="18" xfId="0" applyFont="1" applyBorder="1"/>
    <xf numFmtId="165" fontId="8" fillId="0" borderId="18" xfId="0" applyNumberFormat="1" applyFont="1" applyBorder="1"/>
    <xf numFmtId="0" fontId="7" fillId="0" borderId="17" xfId="0" applyFont="1" applyBorder="1" applyAlignment="1">
      <alignment horizontal="right"/>
    </xf>
    <xf numFmtId="3" fontId="8" fillId="0" borderId="18" xfId="0" applyNumberFormat="1" applyFont="1" applyBorder="1" applyAlignment="1">
      <alignment horizontal="right" indent="4"/>
    </xf>
    <xf numFmtId="1" fontId="7" fillId="0" borderId="18" xfId="0" applyNumberFormat="1" applyFont="1" applyBorder="1" applyAlignment="1">
      <alignment horizontal="right" indent="4"/>
    </xf>
    <xf numFmtId="167" fontId="7" fillId="0" borderId="18" xfId="0" applyNumberFormat="1" applyFont="1" applyBorder="1" applyAlignment="1">
      <alignment horizontal="right" indent="4"/>
    </xf>
    <xf numFmtId="167" fontId="7" fillId="0" borderId="19" xfId="0" applyNumberFormat="1" applyFont="1" applyBorder="1" applyAlignment="1">
      <alignment horizontal="right" indent="4"/>
    </xf>
    <xf numFmtId="0" fontId="1" fillId="0" borderId="0" xfId="0" applyFont="1" applyAlignment="1" applyProtection="1">
      <alignment horizontal="left" vertical="top" wrapText="1"/>
      <protection hidden="1"/>
    </xf>
    <xf numFmtId="0" fontId="2" fillId="0" borderId="0" xfId="0" applyFont="1" applyProtection="1">
      <protection hidden="1"/>
    </xf>
    <xf numFmtId="1" fontId="1" fillId="4" borderId="2" xfId="0" applyNumberFormat="1" applyFont="1" applyFill="1" applyBorder="1" applyAlignment="1" applyProtection="1">
      <alignment horizontal="right"/>
      <protection hidden="1"/>
    </xf>
    <xf numFmtId="1" fontId="1" fillId="0" borderId="0" xfId="0" applyNumberFormat="1" applyFont="1" applyBorder="1" applyAlignment="1" applyProtection="1">
      <alignment horizontal="right"/>
      <protection hidden="1"/>
    </xf>
    <xf numFmtId="1" fontId="2" fillId="4" borderId="2" xfId="0" applyNumberFormat="1" applyFont="1" applyFill="1" applyBorder="1" applyAlignment="1" applyProtection="1">
      <alignment horizontal="right"/>
      <protection hidden="1"/>
    </xf>
    <xf numFmtId="1" fontId="1" fillId="0" borderId="0" xfId="0" applyNumberFormat="1" applyFont="1" applyProtection="1">
      <protection hidden="1"/>
    </xf>
    <xf numFmtId="0" fontId="1" fillId="0" borderId="0" xfId="0" applyFont="1" applyAlignment="1" applyProtection="1">
      <alignment horizontal="left" wrapText="1"/>
      <protection hidden="1"/>
    </xf>
    <xf numFmtId="0" fontId="1" fillId="0" borderId="0" xfId="0" applyFont="1" applyAlignment="1" applyProtection="1">
      <alignment horizontal="left" wrapText="1"/>
      <protection hidden="1"/>
    </xf>
    <xf numFmtId="164" fontId="1" fillId="0" borderId="0" xfId="0" applyNumberFormat="1" applyFont="1" applyProtection="1">
      <protection hidden="1"/>
    </xf>
    <xf numFmtId="0" fontId="1" fillId="0" borderId="0" xfId="0" quotePrefix="1" applyFont="1" applyProtection="1">
      <protection hidden="1"/>
    </xf>
    <xf numFmtId="167" fontId="2" fillId="4" borderId="2" xfId="0" applyNumberFormat="1" applyFont="1" applyFill="1" applyBorder="1" applyAlignment="1" applyProtection="1">
      <alignment horizontal="right"/>
      <protection hidden="1"/>
    </xf>
    <xf numFmtId="0" fontId="2" fillId="0" borderId="0" xfId="0" applyFont="1" applyBorder="1" applyAlignment="1" applyProtection="1">
      <alignment horizontal="right"/>
      <protection hidden="1"/>
    </xf>
    <xf numFmtId="165" fontId="2" fillId="4" borderId="2" xfId="0" applyNumberFormat="1" applyFont="1" applyFill="1" applyBorder="1" applyAlignment="1" applyProtection="1">
      <alignment horizontal="right"/>
      <protection hidden="1"/>
    </xf>
    <xf numFmtId="43" fontId="0" fillId="0" borderId="0" xfId="9" applyFont="1" applyBorder="1"/>
    <xf numFmtId="164" fontId="8" fillId="0" borderId="0" xfId="0" applyNumberFormat="1" applyFont="1" applyBorder="1" applyAlignment="1">
      <alignment horizontal="right" indent="10"/>
    </xf>
    <xf numFmtId="164" fontId="8" fillId="0" borderId="21" xfId="0" applyNumberFormat="1" applyFont="1" applyBorder="1" applyAlignment="1">
      <alignment horizontal="left" indent="10"/>
    </xf>
    <xf numFmtId="164" fontId="8" fillId="2" borderId="0" xfId="0" applyNumberFormat="1" applyFont="1" applyFill="1" applyBorder="1" applyAlignment="1">
      <alignment horizontal="right" indent="10"/>
    </xf>
    <xf numFmtId="164" fontId="8" fillId="2" borderId="21" xfId="0" applyNumberFormat="1" applyFont="1" applyFill="1" applyBorder="1" applyAlignment="1">
      <alignment horizontal="left" indent="10"/>
    </xf>
    <xf numFmtId="164" fontId="7" fillId="0" borderId="20" xfId="0" applyNumberFormat="1" applyFont="1" applyBorder="1" applyAlignment="1">
      <alignment horizontal="right" indent="3"/>
    </xf>
    <xf numFmtId="164" fontId="7" fillId="0" borderId="0" xfId="0" applyNumberFormat="1" applyFont="1" applyBorder="1" applyAlignment="1">
      <alignment horizontal="right" indent="3"/>
    </xf>
    <xf numFmtId="164" fontId="8" fillId="0" borderId="18" xfId="0" applyNumberFormat="1" applyFont="1" applyBorder="1" applyAlignment="1">
      <alignment horizontal="right" indent="10"/>
    </xf>
    <xf numFmtId="164" fontId="8" fillId="0" borderId="19" xfId="0" applyNumberFormat="1" applyFont="1" applyBorder="1" applyAlignment="1">
      <alignment horizontal="left" indent="10"/>
    </xf>
    <xf numFmtId="0" fontId="8" fillId="2" borderId="14" xfId="4" applyFont="1" applyFill="1" applyBorder="1" applyAlignment="1">
      <alignment horizontal="left" vertical="center"/>
    </xf>
    <xf numFmtId="0" fontId="8" fillId="2" borderId="15" xfId="4" applyFont="1" applyFill="1" applyBorder="1" applyAlignment="1">
      <alignment horizontal="left" vertical="center"/>
    </xf>
    <xf numFmtId="0" fontId="8" fillId="2" borderId="15" xfId="4" applyNumberFormat="1" applyFont="1" applyFill="1" applyBorder="1" applyAlignment="1">
      <alignment horizontal="left" vertical="center"/>
    </xf>
    <xf numFmtId="165" fontId="7" fillId="2" borderId="14" xfId="0" applyNumberFormat="1" applyFont="1" applyFill="1" applyBorder="1" applyAlignment="1">
      <alignment horizontal="right" indent="3"/>
    </xf>
    <xf numFmtId="0" fontId="7" fillId="2" borderId="15" xfId="0" applyFont="1" applyFill="1" applyBorder="1" applyAlignment="1">
      <alignment horizontal="right"/>
    </xf>
    <xf numFmtId="165" fontId="7" fillId="2" borderId="15" xfId="0" applyNumberFormat="1" applyFont="1" applyFill="1" applyBorder="1" applyAlignment="1">
      <alignment horizontal="right" indent="3"/>
    </xf>
    <xf numFmtId="0" fontId="8" fillId="2" borderId="15" xfId="0" applyFont="1" applyFill="1" applyBorder="1"/>
    <xf numFmtId="165" fontId="8" fillId="2" borderId="15" xfId="0" applyNumberFormat="1" applyFont="1" applyFill="1" applyBorder="1"/>
    <xf numFmtId="164" fontId="8" fillId="2" borderId="15" xfId="0" applyNumberFormat="1" applyFont="1" applyFill="1" applyBorder="1" applyAlignment="1">
      <alignment horizontal="right" indent="10"/>
    </xf>
    <xf numFmtId="164" fontId="8" fillId="2" borderId="16" xfId="0" applyNumberFormat="1" applyFont="1" applyFill="1" applyBorder="1" applyAlignment="1">
      <alignment horizontal="left" indent="10"/>
    </xf>
    <xf numFmtId="0" fontId="7" fillId="2" borderId="14" xfId="0" applyFont="1" applyFill="1" applyBorder="1" applyAlignment="1">
      <alignment horizontal="right"/>
    </xf>
    <xf numFmtId="3" fontId="8" fillId="2" borderId="15" xfId="0" applyNumberFormat="1" applyFont="1" applyFill="1" applyBorder="1" applyAlignment="1">
      <alignment horizontal="right" indent="4"/>
    </xf>
    <xf numFmtId="0" fontId="0" fillId="2" borderId="15" xfId="0" applyFill="1" applyBorder="1"/>
    <xf numFmtId="1" fontId="7" fillId="2" borderId="15" xfId="0" applyNumberFormat="1" applyFont="1" applyFill="1" applyBorder="1" applyAlignment="1">
      <alignment horizontal="right" indent="4"/>
    </xf>
    <xf numFmtId="167" fontId="7" fillId="2" borderId="15" xfId="0" applyNumberFormat="1" applyFont="1" applyFill="1" applyBorder="1" applyAlignment="1">
      <alignment horizontal="right" indent="4"/>
    </xf>
    <xf numFmtId="167" fontId="7" fillId="2" borderId="16" xfId="0" applyNumberFormat="1" applyFont="1" applyFill="1" applyBorder="1" applyAlignment="1">
      <alignment horizontal="right" indent="4"/>
    </xf>
    <xf numFmtId="165" fontId="2" fillId="0" borderId="0" xfId="0" applyNumberFormat="1" applyFont="1" applyBorder="1" applyProtection="1">
      <protection hidden="1"/>
    </xf>
    <xf numFmtId="0" fontId="1" fillId="0" borderId="0" xfId="0" applyFont="1" applyAlignment="1" applyProtection="1">
      <alignment vertical="top" wrapText="1"/>
      <protection hidden="1"/>
    </xf>
    <xf numFmtId="0" fontId="1" fillId="0" borderId="0" xfId="0" applyFont="1" applyAlignment="1" applyProtection="1">
      <alignment vertical="top"/>
      <protection hidden="1"/>
    </xf>
    <xf numFmtId="0" fontId="1" fillId="0" borderId="0" xfId="0" applyFont="1" applyAlignment="1" applyProtection="1">
      <alignment wrapText="1"/>
      <protection hidden="1"/>
    </xf>
    <xf numFmtId="0" fontId="1" fillId="0" borderId="0" xfId="0" applyFont="1" applyAlignment="1" applyProtection="1">
      <protection hidden="1"/>
    </xf>
    <xf numFmtId="0" fontId="11" fillId="0" borderId="0" xfId="0" applyFont="1" applyBorder="1" applyProtection="1">
      <protection hidden="1"/>
    </xf>
    <xf numFmtId="0" fontId="1" fillId="0" borderId="0" xfId="0" applyFont="1" applyBorder="1" applyAlignment="1" applyProtection="1">
      <alignment horizontal="left" vertical="top" wrapText="1"/>
      <protection hidden="1"/>
    </xf>
    <xf numFmtId="0" fontId="27" fillId="0" borderId="2" xfId="2" applyFont="1" applyBorder="1" applyAlignment="1" applyProtection="1">
      <alignment vertical="top"/>
      <protection hidden="1"/>
    </xf>
    <xf numFmtId="0" fontId="1" fillId="0" borderId="21" xfId="0" applyFont="1" applyBorder="1" applyAlignment="1" applyProtection="1">
      <alignment horizontal="left" vertical="top" wrapText="1"/>
      <protection hidden="1"/>
    </xf>
    <xf numFmtId="0" fontId="1" fillId="0" borderId="18" xfId="0" applyFont="1" applyBorder="1" applyAlignment="1" applyProtection="1">
      <alignment horizontal="left" vertical="top" wrapText="1"/>
      <protection hidden="1"/>
    </xf>
    <xf numFmtId="0" fontId="1" fillId="0" borderId="19" xfId="0" applyFont="1" applyBorder="1" applyAlignment="1" applyProtection="1">
      <alignment horizontal="left" vertical="top" wrapText="1"/>
      <protection hidden="1"/>
    </xf>
    <xf numFmtId="0" fontId="1" fillId="0" borderId="12" xfId="0" applyFont="1" applyBorder="1" applyAlignment="1" applyProtection="1">
      <alignment horizontal="left" vertical="top" wrapText="1"/>
      <protection hidden="1"/>
    </xf>
    <xf numFmtId="0" fontId="1" fillId="0" borderId="13" xfId="0" applyFont="1" applyBorder="1" applyAlignment="1" applyProtection="1">
      <alignment horizontal="left" vertical="top" wrapText="1"/>
      <protection hidden="1"/>
    </xf>
    <xf numFmtId="0" fontId="27" fillId="0" borderId="22" xfId="2" applyFont="1" applyBorder="1" applyProtection="1">
      <protection hidden="1"/>
    </xf>
    <xf numFmtId="0" fontId="2" fillId="0" borderId="23" xfId="0" applyFont="1" applyBorder="1" applyProtection="1">
      <protection hidden="1"/>
    </xf>
  </cellXfs>
  <cellStyles count="10">
    <cellStyle name="%" xfId="5"/>
    <cellStyle name="Comma" xfId="9" builtinId="3"/>
    <cellStyle name="Currency" xfId="1" builtinId="4"/>
    <cellStyle name="Hyperlink" xfId="2" builtinId="8"/>
    <cellStyle name="Normal" xfId="0" builtinId="0"/>
    <cellStyle name="Normal 10" xfId="6"/>
    <cellStyle name="Normal 2" xfId="7"/>
    <cellStyle name="Normal 2 2" xfId="3"/>
    <cellStyle name="Normal 3" xfId="4"/>
    <cellStyle name="Normal 3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1619250</xdr:colOff>
      <xdr:row>6</xdr:row>
      <xdr:rowOff>107344</xdr:rowOff>
    </xdr:to>
    <xdr:pic>
      <xdr:nvPicPr>
        <xdr:cNvPr id="2" name="Picture 1" descr="C:\Documents and Settings\PlummO01\Desktop\KCC_Logo_New_2012_Framed.jpg"/>
        <xdr:cNvPicPr>
          <a:picLocks noChangeAspect="1" noChangeArrowheads="1"/>
        </xdr:cNvPicPr>
      </xdr:nvPicPr>
      <xdr:blipFill>
        <a:blip xmlns:r="http://schemas.openxmlformats.org/officeDocument/2006/relationships" r:embed="rId1" cstate="print"/>
        <a:srcRect/>
        <a:stretch>
          <a:fillRect/>
        </a:stretch>
      </xdr:blipFill>
      <xdr:spPr bwMode="auto">
        <a:xfrm>
          <a:off x="38100" y="0"/>
          <a:ext cx="1962150" cy="1307494"/>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2</xdr:col>
      <xdr:colOff>1543050</xdr:colOff>
      <xdr:row>0</xdr:row>
      <xdr:rowOff>1307494</xdr:rowOff>
    </xdr:to>
    <xdr:pic>
      <xdr:nvPicPr>
        <xdr:cNvPr id="2" name="Picture 1" descr="C:\Documents and Settings\PlummO01\Desktop\KCC_Logo_New_2012_Framed.jpg"/>
        <xdr:cNvPicPr>
          <a:picLocks noChangeAspect="1" noChangeArrowheads="1"/>
        </xdr:cNvPicPr>
      </xdr:nvPicPr>
      <xdr:blipFill>
        <a:blip xmlns:r="http://schemas.openxmlformats.org/officeDocument/2006/relationships" r:embed="rId1" cstate="print"/>
        <a:srcRect/>
        <a:stretch>
          <a:fillRect/>
        </a:stretch>
      </xdr:blipFill>
      <xdr:spPr bwMode="auto">
        <a:xfrm>
          <a:off x="38100" y="0"/>
          <a:ext cx="1962150" cy="1307494"/>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0</xdr:row>
      <xdr:rowOff>9525</xdr:rowOff>
    </xdr:from>
    <xdr:to>
      <xdr:col>3</xdr:col>
      <xdr:colOff>1571625</xdr:colOff>
      <xdr:row>0</xdr:row>
      <xdr:rowOff>1317019</xdr:rowOff>
    </xdr:to>
    <xdr:pic>
      <xdr:nvPicPr>
        <xdr:cNvPr id="2" name="Picture 1" descr="C:\Documents and Settings\PlummO01\Desktop\KCC_Logo_New_2012_Framed.jpg"/>
        <xdr:cNvPicPr>
          <a:picLocks noChangeAspect="1" noChangeArrowheads="1"/>
        </xdr:cNvPicPr>
      </xdr:nvPicPr>
      <xdr:blipFill>
        <a:blip xmlns:r="http://schemas.openxmlformats.org/officeDocument/2006/relationships" r:embed="rId1" cstate="print"/>
        <a:srcRect/>
        <a:stretch>
          <a:fillRect/>
        </a:stretch>
      </xdr:blipFill>
      <xdr:spPr bwMode="auto">
        <a:xfrm>
          <a:off x="76200" y="9525"/>
          <a:ext cx="1962150" cy="130749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M11"/>
  <sheetViews>
    <sheetView showGridLines="0" showRowColHeaders="0" tabSelected="1" workbookViewId="0">
      <selection activeCell="P9" sqref="P9"/>
    </sheetView>
  </sheetViews>
  <sheetFormatPr defaultRowHeight="15.75" x14ac:dyDescent="0.25"/>
  <cols>
    <col min="1" max="1" width="5.7109375" style="8" customWidth="1"/>
    <col min="2" max="2" width="28.140625" style="8" bestFit="1" customWidth="1"/>
    <col min="3" max="4" width="13.42578125" style="8" customWidth="1"/>
    <col min="5" max="5" width="12.7109375" style="1" bestFit="1" customWidth="1"/>
    <col min="6" max="6" width="10.140625" style="1" bestFit="1" customWidth="1"/>
    <col min="7" max="16384" width="9.140625" style="1"/>
  </cols>
  <sheetData>
    <row r="8" spans="2:13" ht="20.25" x14ac:dyDescent="0.3">
      <c r="B8" s="176" t="s">
        <v>442</v>
      </c>
    </row>
    <row r="9" spans="2:13" ht="98.25" customHeight="1" x14ac:dyDescent="0.25">
      <c r="B9" s="178" t="s">
        <v>443</v>
      </c>
      <c r="C9" s="182" t="s">
        <v>446</v>
      </c>
      <c r="D9" s="182"/>
      <c r="E9" s="182"/>
      <c r="F9" s="182"/>
      <c r="G9" s="182"/>
      <c r="H9" s="182"/>
      <c r="I9" s="182"/>
      <c r="J9" s="182"/>
      <c r="K9" s="182"/>
      <c r="L9" s="182"/>
      <c r="M9" s="183"/>
    </row>
    <row r="10" spans="2:13" ht="15.75" customHeight="1" x14ac:dyDescent="0.25">
      <c r="B10" s="184" t="s">
        <v>444</v>
      </c>
      <c r="C10" s="177" t="s">
        <v>445</v>
      </c>
      <c r="D10" s="177"/>
      <c r="E10" s="177"/>
      <c r="F10" s="177"/>
      <c r="G10" s="177"/>
      <c r="H10" s="177"/>
      <c r="I10" s="177"/>
      <c r="J10" s="177"/>
      <c r="K10" s="177"/>
      <c r="L10" s="177"/>
      <c r="M10" s="179"/>
    </row>
    <row r="11" spans="2:13" ht="18.75" customHeight="1" x14ac:dyDescent="0.25">
      <c r="B11" s="185"/>
      <c r="C11" s="180"/>
      <c r="D11" s="180"/>
      <c r="E11" s="180"/>
      <c r="F11" s="180"/>
      <c r="G11" s="180"/>
      <c r="H11" s="180"/>
      <c r="I11" s="180"/>
      <c r="J11" s="180"/>
      <c r="K11" s="180"/>
      <c r="L11" s="180"/>
      <c r="M11" s="181"/>
    </row>
  </sheetData>
  <sheetProtection password="FF6B" sheet="1" objects="1" scenarios="1"/>
  <mergeCells count="2">
    <mergeCell ref="C9:M9"/>
    <mergeCell ref="C10:M11"/>
  </mergeCells>
  <hyperlinks>
    <hyperlink ref="B9" location="'1. UIFSM Allocation'!A1" display="1. UIFSM Allocation"/>
    <hyperlink ref="B10" location="'2. UIFSM Pupil Numbers'!A1" display="2. UIFSM Pupil Numbers"/>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J32"/>
  <sheetViews>
    <sheetView showGridLines="0" showRowColHeaders="0" workbookViewId="0">
      <selection activeCell="C9" sqref="C9"/>
    </sheetView>
  </sheetViews>
  <sheetFormatPr defaultRowHeight="15.75" x14ac:dyDescent="0.25"/>
  <cols>
    <col min="1" max="1" width="3.7109375" style="1" customWidth="1"/>
    <col min="2" max="2" width="3.140625" style="1" customWidth="1"/>
    <col min="3" max="3" width="115.42578125" style="1" customWidth="1"/>
    <col min="4" max="4" width="13.42578125" style="8" customWidth="1"/>
    <col min="5" max="5" width="12.7109375" style="1" bestFit="1" customWidth="1"/>
    <col min="6" max="6" width="10.140625" style="1" bestFit="1" customWidth="1"/>
    <col min="7" max="16384" width="9.140625" style="1"/>
  </cols>
  <sheetData>
    <row r="1" spans="2:7" ht="106.5" customHeight="1" x14ac:dyDescent="0.2">
      <c r="B1" s="46" t="s">
        <v>412</v>
      </c>
      <c r="C1" s="46"/>
      <c r="D1" s="46"/>
      <c r="E1" s="46"/>
      <c r="F1" s="46"/>
      <c r="G1" s="4"/>
    </row>
    <row r="2" spans="2:7" ht="15" customHeight="1" thickBot="1" x14ac:dyDescent="0.25">
      <c r="D2" s="9"/>
    </row>
    <row r="3" spans="2:7" ht="15" customHeight="1" thickBot="1" x14ac:dyDescent="0.3">
      <c r="B3" s="2" t="s">
        <v>0</v>
      </c>
      <c r="D3" s="13"/>
    </row>
    <row r="4" spans="2:7" ht="15" customHeight="1" x14ac:dyDescent="0.2">
      <c r="D4" s="9"/>
    </row>
    <row r="5" spans="2:7" ht="20.100000000000001" customHeight="1" x14ac:dyDescent="0.25">
      <c r="B5" s="2" t="s">
        <v>1</v>
      </c>
      <c r="C5" s="4"/>
      <c r="D5" s="12" t="str">
        <f>IFERROR(VLOOKUP(D3,'Allocation Data'!A4:B332,2,FALSE),"")</f>
        <v/>
      </c>
    </row>
    <row r="6" spans="2:7" ht="15" customHeight="1" x14ac:dyDescent="0.25">
      <c r="B6" s="2"/>
      <c r="D6" s="9"/>
    </row>
    <row r="7" spans="2:7" s="18" customFormat="1" ht="15" customHeight="1" x14ac:dyDescent="0.25">
      <c r="B7" s="17" t="s">
        <v>336</v>
      </c>
      <c r="D7" s="19"/>
    </row>
    <row r="8" spans="2:7" s="18" customFormat="1" ht="5.0999999999999996" customHeight="1" x14ac:dyDescent="0.25">
      <c r="B8" s="17"/>
      <c r="D8" s="19"/>
    </row>
    <row r="9" spans="2:7" ht="15" customHeight="1" x14ac:dyDescent="0.25">
      <c r="B9" s="7" t="s">
        <v>346</v>
      </c>
      <c r="C9" s="23"/>
      <c r="D9" s="14" t="str">
        <f>IFERROR(VLOOKUP($D$3,'Allocation Data'!$A$4:$E$332,5,FALSE),"")</f>
        <v/>
      </c>
      <c r="E9" s="10"/>
    </row>
    <row r="10" spans="2:7" ht="15" customHeight="1" x14ac:dyDescent="0.25">
      <c r="B10" s="7"/>
      <c r="C10" s="15" t="s">
        <v>333</v>
      </c>
    </row>
    <row r="11" spans="2:7" ht="15" customHeight="1" x14ac:dyDescent="0.2">
      <c r="B11" s="7"/>
      <c r="C11" s="7"/>
      <c r="D11" s="11"/>
    </row>
    <row r="12" spans="2:7" ht="15" customHeight="1" x14ac:dyDescent="0.25">
      <c r="B12" s="7" t="s">
        <v>342</v>
      </c>
      <c r="C12" s="7"/>
      <c r="D12" s="14" t="str">
        <f>IFERROR(VLOOKUP($D$3,'Allocation Data'!$A$4:$D$332,4,FALSE),"")</f>
        <v/>
      </c>
    </row>
    <row r="13" spans="2:7" ht="15" customHeight="1" x14ac:dyDescent="0.2">
      <c r="B13" s="7"/>
      <c r="C13" s="7"/>
      <c r="D13" s="11"/>
    </row>
    <row r="14" spans="2:7" ht="15" customHeight="1" x14ac:dyDescent="0.25">
      <c r="B14" s="7" t="s">
        <v>339</v>
      </c>
      <c r="C14" s="7"/>
      <c r="D14" s="14" t="str">
        <f>IFERROR(VLOOKUP(D3,'Allocation Data'!$A$4:$I$332,9,FALSE),"")</f>
        <v/>
      </c>
      <c r="F14" s="10"/>
    </row>
    <row r="15" spans="2:7" ht="15" customHeight="1" x14ac:dyDescent="0.25">
      <c r="B15" s="7"/>
      <c r="C15" s="7" t="s">
        <v>338</v>
      </c>
    </row>
    <row r="16" spans="2:7" ht="5.0999999999999996" customHeight="1" x14ac:dyDescent="0.25">
      <c r="B16" s="7"/>
      <c r="C16" s="7"/>
    </row>
    <row r="17" spans="2:10" ht="15" customHeight="1" x14ac:dyDescent="0.25">
      <c r="B17" s="7"/>
      <c r="C17" s="7" t="s">
        <v>343</v>
      </c>
      <c r="D17" s="20" t="str">
        <f>IFERROR(VLOOKUP(D3,'Allocation Data'!A4:J332,10,FALSE),"")</f>
        <v/>
      </c>
      <c r="E17" s="21" t="s">
        <v>334</v>
      </c>
    </row>
    <row r="18" spans="2:10" ht="5.0999999999999996" customHeight="1" x14ac:dyDescent="0.2">
      <c r="B18" s="7"/>
      <c r="C18" s="7"/>
      <c r="D18" s="7"/>
      <c r="E18" s="7"/>
    </row>
    <row r="19" spans="2:10" ht="15" customHeight="1" x14ac:dyDescent="0.25">
      <c r="B19" s="7"/>
      <c r="C19" s="7" t="s">
        <v>340</v>
      </c>
      <c r="D19" s="20" t="str">
        <f>IFERROR(VLOOKUP(D3,'Allocation Data'!$A$4:$K$332,11,FALSE),"")</f>
        <v/>
      </c>
      <c r="E19" s="7"/>
      <c r="F19" s="10"/>
    </row>
    <row r="20" spans="2:10" ht="15" customHeight="1" x14ac:dyDescent="0.2">
      <c r="B20" s="7"/>
      <c r="C20" s="15"/>
      <c r="D20" s="1"/>
      <c r="E20" s="7"/>
    </row>
    <row r="21" spans="2:10" s="18" customFormat="1" ht="15" customHeight="1" x14ac:dyDescent="0.25">
      <c r="B21" s="17" t="s">
        <v>337</v>
      </c>
      <c r="D21" s="19"/>
    </row>
    <row r="22" spans="2:10" s="18" customFormat="1" ht="5.0999999999999996" customHeight="1" x14ac:dyDescent="0.25">
      <c r="B22" s="17"/>
      <c r="D22" s="19"/>
    </row>
    <row r="23" spans="2:10" ht="15" customHeight="1" x14ac:dyDescent="0.25">
      <c r="B23" s="7" t="s">
        <v>335</v>
      </c>
      <c r="C23" s="7"/>
      <c r="D23" s="14" t="str">
        <f>IFERROR(VLOOKUP(D3,'Allocation Data'!A4:L332,12,FALSE),"")</f>
        <v/>
      </c>
      <c r="H23" s="3"/>
    </row>
    <row r="24" spans="2:10" ht="15" customHeight="1" x14ac:dyDescent="0.25">
      <c r="B24" s="7"/>
      <c r="C24" s="15"/>
      <c r="D24" s="1"/>
      <c r="H24" s="3"/>
    </row>
    <row r="25" spans="2:10" s="18" customFormat="1" ht="15" customHeight="1" x14ac:dyDescent="0.25">
      <c r="B25" s="17" t="s">
        <v>344</v>
      </c>
      <c r="D25" s="19"/>
    </row>
    <row r="26" spans="2:10" s="18" customFormat="1" ht="5.0999999999999996" customHeight="1" x14ac:dyDescent="0.25">
      <c r="B26" s="17"/>
      <c r="D26" s="19"/>
    </row>
    <row r="27" spans="2:10" ht="15" customHeight="1" x14ac:dyDescent="0.25">
      <c r="B27" s="8" t="s">
        <v>345</v>
      </c>
      <c r="C27" s="8"/>
      <c r="D27" s="14" t="str">
        <f>IFERROR(VLOOKUP(D3,'Allocation Data'!A4:H332,8,FALSE),"")</f>
        <v/>
      </c>
      <c r="F27" s="10"/>
    </row>
    <row r="28" spans="2:10" ht="15" customHeight="1" x14ac:dyDescent="0.25">
      <c r="B28" s="8"/>
      <c r="C28" s="8"/>
      <c r="D28" s="16"/>
    </row>
    <row r="30" spans="2:10" ht="23.25" customHeight="1" x14ac:dyDescent="0.2">
      <c r="B30" s="47" t="s">
        <v>341</v>
      </c>
      <c r="C30" s="47"/>
      <c r="D30" s="47"/>
      <c r="E30" s="47"/>
      <c r="F30" s="47"/>
      <c r="G30" s="22"/>
      <c r="H30" s="22"/>
      <c r="I30" s="22"/>
      <c r="J30" s="22"/>
    </row>
    <row r="31" spans="2:10" ht="15.75" customHeight="1" x14ac:dyDescent="0.2">
      <c r="B31" s="47"/>
      <c r="C31" s="47"/>
      <c r="D31" s="47"/>
      <c r="E31" s="47"/>
      <c r="F31" s="47"/>
      <c r="G31" s="22"/>
      <c r="H31" s="22"/>
      <c r="I31" s="22"/>
      <c r="J31" s="22"/>
    </row>
    <row r="32" spans="2:10" ht="26.25" customHeight="1" x14ac:dyDescent="0.2">
      <c r="B32" s="47"/>
      <c r="C32" s="47"/>
      <c r="D32" s="47"/>
      <c r="E32" s="47"/>
      <c r="F32" s="47"/>
    </row>
  </sheetData>
  <sheetProtection password="FF6B" sheet="1" objects="1" scenarios="1"/>
  <mergeCells count="2">
    <mergeCell ref="B1:F1"/>
    <mergeCell ref="B30:F32"/>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'Allocation Data'!$A$4:$A$332</xm:f>
          </x14:formula1>
          <xm:sqref>D3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8"/>
  <sheetViews>
    <sheetView showGridLines="0" showRowColHeaders="0" workbookViewId="0">
      <selection activeCell="D5" sqref="D5"/>
    </sheetView>
  </sheetViews>
  <sheetFormatPr defaultRowHeight="15.75" x14ac:dyDescent="0.25"/>
  <cols>
    <col min="1" max="1" width="3.28515625" style="1" customWidth="1"/>
    <col min="2" max="2" width="2.7109375" style="1" customWidth="1"/>
    <col min="3" max="3" width="1" style="1" customWidth="1"/>
    <col min="4" max="4" width="104.42578125" style="1" customWidth="1"/>
    <col min="5" max="5" width="2.7109375" style="1" customWidth="1"/>
    <col min="6" max="6" width="11.7109375" style="8" customWidth="1"/>
    <col min="7" max="7" width="12.7109375" style="1" bestFit="1" customWidth="1"/>
    <col min="8" max="8" width="10.140625" style="1" bestFit="1" customWidth="1"/>
    <col min="9" max="16384" width="9.140625" style="1"/>
  </cols>
  <sheetData>
    <row r="1" spans="2:9" ht="106.5" customHeight="1" thickBot="1" x14ac:dyDescent="0.25">
      <c r="D1" s="46" t="s">
        <v>413</v>
      </c>
      <c r="E1" s="46"/>
      <c r="F1" s="46"/>
      <c r="G1" s="46"/>
      <c r="H1" s="46"/>
      <c r="I1" s="4"/>
    </row>
    <row r="2" spans="2:9" ht="15" customHeight="1" thickBot="1" x14ac:dyDescent="0.3">
      <c r="D2" s="2" t="s">
        <v>0</v>
      </c>
      <c r="F2" s="13"/>
    </row>
    <row r="3" spans="2:9" ht="15" customHeight="1" x14ac:dyDescent="0.2">
      <c r="F3" s="9"/>
    </row>
    <row r="4" spans="2:9" ht="20.100000000000001" customHeight="1" x14ac:dyDescent="0.25">
      <c r="D4" s="2" t="s">
        <v>1</v>
      </c>
      <c r="F4" s="12" t="str">
        <f>IFERROR(VLOOKUP($F$2,'886_Maintained Schools'!E13:F341,2,FALSE),"")</f>
        <v/>
      </c>
    </row>
    <row r="5" spans="2:9" ht="7.5" customHeight="1" x14ac:dyDescent="0.25">
      <c r="D5" s="2"/>
      <c r="F5" s="7"/>
    </row>
    <row r="6" spans="2:9" ht="15" customHeight="1" x14ac:dyDescent="0.25">
      <c r="D6" s="134" t="s">
        <v>441</v>
      </c>
      <c r="F6" s="7"/>
    </row>
    <row r="7" spans="2:9" ht="15" customHeight="1" x14ac:dyDescent="0.2">
      <c r="B7" s="1" t="s">
        <v>415</v>
      </c>
      <c r="C7" s="1" t="s">
        <v>414</v>
      </c>
      <c r="F7" s="7"/>
    </row>
    <row r="8" spans="2:9" ht="15" customHeight="1" x14ac:dyDescent="0.2">
      <c r="B8" s="1" t="s">
        <v>416</v>
      </c>
      <c r="C8" s="133" t="s">
        <v>421</v>
      </c>
      <c r="D8" s="133"/>
      <c r="E8" s="133"/>
      <c r="F8" s="133"/>
      <c r="G8" s="133"/>
      <c r="H8" s="133"/>
      <c r="I8" s="172"/>
    </row>
    <row r="9" spans="2:9" ht="15" customHeight="1" x14ac:dyDescent="0.2">
      <c r="C9" s="133"/>
      <c r="D9" s="133"/>
      <c r="E9" s="133"/>
      <c r="F9" s="133"/>
      <c r="G9" s="133"/>
      <c r="H9" s="133"/>
      <c r="I9" s="172"/>
    </row>
    <row r="10" spans="2:9" ht="15" customHeight="1" x14ac:dyDescent="0.2">
      <c r="B10" s="173" t="s">
        <v>417</v>
      </c>
      <c r="C10" s="173" t="s">
        <v>422</v>
      </c>
      <c r="E10" s="172"/>
      <c r="F10" s="172"/>
      <c r="G10" s="172"/>
      <c r="H10" s="172"/>
      <c r="I10" s="172"/>
    </row>
    <row r="11" spans="2:9" ht="15" customHeight="1" x14ac:dyDescent="0.2">
      <c r="B11" s="173"/>
      <c r="C11" s="173"/>
      <c r="D11" s="139" t="s">
        <v>423</v>
      </c>
      <c r="E11" s="139"/>
      <c r="F11" s="139"/>
      <c r="G11" s="139"/>
      <c r="H11" s="139"/>
      <c r="I11" s="172"/>
    </row>
    <row r="12" spans="2:9" ht="15" customHeight="1" x14ac:dyDescent="0.2">
      <c r="B12" s="173"/>
      <c r="C12" s="173"/>
      <c r="D12" s="139"/>
      <c r="E12" s="139"/>
      <c r="F12" s="139"/>
      <c r="G12" s="139"/>
      <c r="H12" s="139"/>
      <c r="I12" s="172"/>
    </row>
    <row r="13" spans="2:9" ht="15" customHeight="1" x14ac:dyDescent="0.2">
      <c r="B13" s="173"/>
      <c r="C13" s="173"/>
      <c r="D13" s="133" t="s">
        <v>420</v>
      </c>
      <c r="E13" s="133"/>
      <c r="F13" s="133"/>
      <c r="G13" s="133"/>
      <c r="H13" s="133"/>
      <c r="I13" s="172"/>
    </row>
    <row r="14" spans="2:9" ht="15" customHeight="1" x14ac:dyDescent="0.2">
      <c r="B14" s="1" t="s">
        <v>418</v>
      </c>
      <c r="C14" s="175" t="s">
        <v>440</v>
      </c>
      <c r="D14" s="174"/>
      <c r="E14" s="174"/>
      <c r="F14" s="174"/>
      <c r="G14" s="174"/>
      <c r="H14" s="174"/>
    </row>
    <row r="15" spans="2:9" ht="15" customHeight="1" x14ac:dyDescent="0.2">
      <c r="B15" s="1" t="s">
        <v>419</v>
      </c>
      <c r="C15" s="1" t="s">
        <v>402</v>
      </c>
      <c r="F15" s="1"/>
    </row>
    <row r="16" spans="2:9" ht="15" customHeight="1" x14ac:dyDescent="0.2">
      <c r="F16" s="1"/>
    </row>
    <row r="17" spans="4:6" ht="15" customHeight="1" x14ac:dyDescent="0.25">
      <c r="D17" s="134" t="s">
        <v>403</v>
      </c>
      <c r="F17" s="7"/>
    </row>
    <row r="18" spans="4:6" ht="7.5" customHeight="1" x14ac:dyDescent="0.25">
      <c r="D18" s="134"/>
      <c r="F18" s="7"/>
    </row>
    <row r="19" spans="4:6" ht="15" customHeight="1" x14ac:dyDescent="0.25">
      <c r="D19" s="1" t="s">
        <v>424</v>
      </c>
      <c r="F19" s="135" t="str">
        <f>IFERROR(VLOOKUP(F2,'886_Maintained Schools'!E13:S341,15,FALSE),"")</f>
        <v/>
      </c>
    </row>
    <row r="20" spans="4:6" ht="7.5" customHeight="1" x14ac:dyDescent="0.2">
      <c r="F20" s="136"/>
    </row>
    <row r="21" spans="4:6" ht="15" customHeight="1" x14ac:dyDescent="0.25">
      <c r="D21" s="1" t="s">
        <v>428</v>
      </c>
      <c r="F21" s="135" t="str">
        <f>IFERROR(VLOOKUP(F2,'886_Maintained Schools'!E13:U341,17,FALSE),"")</f>
        <v/>
      </c>
    </row>
    <row r="22" spans="4:6" ht="7.5" customHeight="1" x14ac:dyDescent="0.2">
      <c r="F22" s="136"/>
    </row>
    <row r="23" spans="4:6" ht="15" customHeight="1" x14ac:dyDescent="0.25">
      <c r="D23" s="1" t="s">
        <v>425</v>
      </c>
      <c r="F23" s="137" t="str">
        <f>IFERROR(F19-F21,"")</f>
        <v/>
      </c>
    </row>
    <row r="24" spans="4:6" ht="15" customHeight="1" x14ac:dyDescent="0.2">
      <c r="F24" s="136"/>
    </row>
    <row r="25" spans="4:6" ht="15" customHeight="1" x14ac:dyDescent="0.25">
      <c r="D25" s="1" t="s">
        <v>426</v>
      </c>
      <c r="F25" s="135" t="str">
        <f>IFERROR(VLOOKUP(F2,'886_Maintained Schools'!E13:Y341,21,FALSE),"")</f>
        <v/>
      </c>
    </row>
    <row r="26" spans="4:6" ht="7.5" customHeight="1" x14ac:dyDescent="0.2">
      <c r="F26" s="136"/>
    </row>
    <row r="27" spans="4:6" ht="15" customHeight="1" x14ac:dyDescent="0.25">
      <c r="D27" s="1" t="s">
        <v>429</v>
      </c>
      <c r="F27" s="135" t="str">
        <f>IFERROR(VLOOKUP(F2,'886_Maintained Schools'!E13:AA341,23,FALSE),"")</f>
        <v/>
      </c>
    </row>
    <row r="28" spans="4:6" ht="7.5" customHeight="1" x14ac:dyDescent="0.2">
      <c r="F28" s="136"/>
    </row>
    <row r="29" spans="4:6" ht="15" customHeight="1" x14ac:dyDescent="0.25">
      <c r="D29" s="1" t="s">
        <v>427</v>
      </c>
      <c r="F29" s="137" t="str">
        <f>IFERROR(F25-F27,"")</f>
        <v/>
      </c>
    </row>
    <row r="30" spans="4:6" ht="15" customHeight="1" x14ac:dyDescent="0.2">
      <c r="F30" s="138"/>
    </row>
    <row r="31" spans="4:6" ht="15" customHeight="1" x14ac:dyDescent="0.25">
      <c r="D31" s="139" t="s">
        <v>436</v>
      </c>
      <c r="F31" s="137" t="str">
        <f>IFERROR(MAX(F29,(F23+F29)/2),"")</f>
        <v/>
      </c>
    </row>
    <row r="32" spans="4:6" ht="15" customHeight="1" x14ac:dyDescent="0.2">
      <c r="D32" s="139"/>
      <c r="F32" s="136"/>
    </row>
    <row r="33" spans="4:9" ht="15" customHeight="1" x14ac:dyDescent="0.2">
      <c r="D33" s="140"/>
      <c r="F33" s="136"/>
    </row>
    <row r="34" spans="4:9" ht="15" customHeight="1" x14ac:dyDescent="0.25">
      <c r="D34" s="134" t="s">
        <v>404</v>
      </c>
      <c r="F34" s="136"/>
    </row>
    <row r="35" spans="4:9" ht="7.5" customHeight="1" x14ac:dyDescent="0.25">
      <c r="D35" s="134"/>
      <c r="F35" s="136"/>
    </row>
    <row r="36" spans="4:9" ht="15" customHeight="1" x14ac:dyDescent="0.25">
      <c r="D36" s="1" t="s">
        <v>430</v>
      </c>
      <c r="F36" s="135" t="str">
        <f>IFERROR(VLOOKUP(F2,'886_Maintained Schools'!E13:AE341,27,FALSE),"")</f>
        <v/>
      </c>
      <c r="G36" s="141"/>
    </row>
    <row r="37" spans="4:9" ht="7.5" customHeight="1" x14ac:dyDescent="0.2">
      <c r="F37" s="136"/>
    </row>
    <row r="38" spans="4:9" ht="15" customHeight="1" x14ac:dyDescent="0.25">
      <c r="D38" s="1" t="s">
        <v>431</v>
      </c>
      <c r="F38" s="135" t="str">
        <f>IFERROR(VLOOKUP(F2,'886_Maintained Schools'!E13:AG341,29,FALSE),"")</f>
        <v/>
      </c>
    </row>
    <row r="39" spans="4:9" ht="7.5" customHeight="1" x14ac:dyDescent="0.2">
      <c r="F39" s="136"/>
    </row>
    <row r="40" spans="4:9" ht="15" customHeight="1" x14ac:dyDescent="0.25">
      <c r="D40" s="1" t="s">
        <v>432</v>
      </c>
      <c r="F40" s="137" t="str">
        <f>IFERROR(F36-F38,"")</f>
        <v/>
      </c>
    </row>
    <row r="41" spans="4:9" ht="15" customHeight="1" x14ac:dyDescent="0.2">
      <c r="F41" s="136"/>
      <c r="I41" s="142"/>
    </row>
    <row r="42" spans="4:9" ht="15" customHeight="1" x14ac:dyDescent="0.25">
      <c r="D42" s="1" t="s">
        <v>433</v>
      </c>
      <c r="F42" s="135" t="str">
        <f>IFERROR(VLOOKUP(F2,'886_Maintained Schools'!E13:AK341,33,FALSE),"")</f>
        <v/>
      </c>
    </row>
    <row r="43" spans="4:9" ht="7.5" customHeight="1" x14ac:dyDescent="0.2">
      <c r="F43" s="136"/>
    </row>
    <row r="44" spans="4:9" ht="15" customHeight="1" x14ac:dyDescent="0.25">
      <c r="D44" s="1" t="s">
        <v>434</v>
      </c>
      <c r="F44" s="135" t="str">
        <f>IFERROR(VLOOKUP(F2,'886_Maintained Schools'!E13:AM341,35,FALSE),"")</f>
        <v/>
      </c>
    </row>
    <row r="45" spans="4:9" ht="7.5" customHeight="1" x14ac:dyDescent="0.2">
      <c r="F45" s="136"/>
    </row>
    <row r="46" spans="4:9" ht="15" customHeight="1" x14ac:dyDescent="0.25">
      <c r="D46" s="1" t="s">
        <v>435</v>
      </c>
      <c r="F46" s="137" t="str">
        <f>IFERROR(F42-F44,"")</f>
        <v/>
      </c>
    </row>
    <row r="47" spans="4:9" ht="15" customHeight="1" x14ac:dyDescent="0.2">
      <c r="F47" s="136"/>
    </row>
    <row r="48" spans="4:9" ht="15" customHeight="1" x14ac:dyDescent="0.25">
      <c r="D48" s="133" t="s">
        <v>437</v>
      </c>
      <c r="F48" s="137" t="str">
        <f>IFERROR((F40+F46)/2,"")</f>
        <v/>
      </c>
    </row>
    <row r="49" spans="4:6" ht="15" customHeight="1" x14ac:dyDescent="0.2">
      <c r="D49" s="133"/>
      <c r="F49" s="136"/>
    </row>
    <row r="50" spans="4:6" ht="15" customHeight="1" x14ac:dyDescent="0.2">
      <c r="F50" s="136"/>
    </row>
    <row r="51" spans="4:6" ht="15" customHeight="1" x14ac:dyDescent="0.25">
      <c r="D51" s="134" t="s">
        <v>405</v>
      </c>
      <c r="F51" s="136"/>
    </row>
    <row r="52" spans="4:6" ht="7.5" customHeight="1" x14ac:dyDescent="0.25">
      <c r="D52" s="134"/>
      <c r="F52" s="136"/>
    </row>
    <row r="53" spans="4:6" ht="15" customHeight="1" x14ac:dyDescent="0.25">
      <c r="D53" s="1" t="s">
        <v>438</v>
      </c>
      <c r="F53" s="143" t="str">
        <f>IFERROR(F48+F31,"")</f>
        <v/>
      </c>
    </row>
    <row r="54" spans="4:6" ht="15" customHeight="1" x14ac:dyDescent="0.25">
      <c r="F54" s="144"/>
    </row>
    <row r="55" spans="4:6" ht="15" customHeight="1" x14ac:dyDescent="0.25">
      <c r="D55" s="1" t="s">
        <v>439</v>
      </c>
      <c r="F55" s="145" t="str">
        <f>IFERROR(ROUND(F53*437,0),"")</f>
        <v/>
      </c>
    </row>
    <row r="57" spans="4:6" x14ac:dyDescent="0.25">
      <c r="F57" s="171"/>
    </row>
    <row r="58" spans="4:6" ht="18" x14ac:dyDescent="0.25">
      <c r="D58" s="2"/>
    </row>
  </sheetData>
  <sheetProtection password="FF6B" sheet="1" objects="1" scenarios="1"/>
  <mergeCells count="6">
    <mergeCell ref="D11:H12"/>
    <mergeCell ref="D13:H13"/>
    <mergeCell ref="D1:H1"/>
    <mergeCell ref="C8:H9"/>
    <mergeCell ref="D31:D32"/>
    <mergeCell ref="D48:D49"/>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'886_Maintained Schools'!$E$13:$E$341</xm:f>
          </x14:formula1>
          <xm:sqref>F2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41"/>
  <sheetViews>
    <sheetView topLeftCell="B1" workbookViewId="0">
      <pane xSplit="4" ySplit="12" topLeftCell="F319" activePane="bottomRight" state="frozen"/>
      <selection activeCell="B1" sqref="B1"/>
      <selection pane="topRight" activeCell="F1" sqref="F1"/>
      <selection pane="bottomLeft" activeCell="B13" sqref="B13"/>
      <selection pane="bottomRight" activeCell="E13" sqref="E13"/>
    </sheetView>
  </sheetViews>
  <sheetFormatPr defaultRowHeight="15" x14ac:dyDescent="0.25"/>
  <cols>
    <col min="1" max="3" width="9.7109375" customWidth="1"/>
    <col min="4" max="4" width="24.7109375" customWidth="1"/>
    <col min="5" max="5" width="9.7109375" customWidth="1"/>
    <col min="6" max="6" width="60.7109375" customWidth="1"/>
    <col min="7" max="7" width="24.7109375" customWidth="1"/>
    <col min="8" max="8" width="30.7109375" customWidth="1"/>
    <col min="9" max="9" width="22.7109375" customWidth="1"/>
    <col min="10" max="10" width="2.7109375" customWidth="1"/>
    <col min="11" max="11" width="22.7109375" customWidth="1"/>
    <col min="12" max="12" width="2.7109375" customWidth="1"/>
    <col min="13" max="13" width="22.7109375" customWidth="1"/>
    <col min="14" max="14" width="2.7109375" customWidth="1"/>
    <col min="15" max="15" width="22.7109375" customWidth="1"/>
    <col min="16" max="16" width="2.7109375" customWidth="1"/>
    <col min="17" max="17" width="22.7109375" customWidth="1"/>
    <col min="18" max="18" width="2.7109375" customWidth="1"/>
    <col min="19" max="19" width="16.7109375" customWidth="1"/>
    <col min="20" max="20" width="2.7109375" customWidth="1"/>
    <col min="21" max="21" width="16.7109375" customWidth="1"/>
    <col min="22" max="22" width="2.7109375" customWidth="1"/>
    <col min="23" max="23" width="16.7109375" customWidth="1"/>
    <col min="24" max="24" width="2.7109375" customWidth="1"/>
    <col min="25" max="25" width="16.7109375" customWidth="1"/>
    <col min="26" max="26" width="2.7109375" customWidth="1"/>
    <col min="27" max="27" width="16.7109375" customWidth="1"/>
    <col min="28" max="28" width="2.7109375" customWidth="1"/>
    <col min="29" max="29" width="16.7109375" customWidth="1"/>
    <col min="30" max="30" width="2.7109375" customWidth="1"/>
    <col min="31" max="31" width="16.7109375" customWidth="1"/>
    <col min="32" max="32" width="2.7109375" customWidth="1"/>
    <col min="33" max="33" width="16.7109375" customWidth="1"/>
    <col min="34" max="34" width="2.7109375" customWidth="1"/>
    <col min="35" max="35" width="16.7109375" customWidth="1"/>
    <col min="36" max="36" width="2.7109375" customWidth="1"/>
    <col min="37" max="37" width="16.7109375" customWidth="1"/>
    <col min="38" max="38" width="2.7109375" customWidth="1"/>
    <col min="39" max="39" width="16.7109375" customWidth="1"/>
    <col min="40" max="40" width="2.7109375" customWidth="1"/>
    <col min="41" max="41" width="16.7109375" customWidth="1"/>
    <col min="42" max="42" width="2.7109375" customWidth="1"/>
    <col min="43" max="43" width="16.7109375" customWidth="1"/>
    <col min="44" max="44" width="2.7109375" customWidth="1"/>
    <col min="45" max="45" width="16.7109375" customWidth="1"/>
    <col min="46" max="46" width="2.7109375" customWidth="1"/>
    <col min="47" max="47" width="16.7109375" customWidth="1"/>
    <col min="48" max="48" width="14.28515625" bestFit="1" customWidth="1"/>
  </cols>
  <sheetData>
    <row r="1" spans="1:48" s="58" customFormat="1" ht="15.75" x14ac:dyDescent="0.25">
      <c r="A1" s="51" t="s">
        <v>364</v>
      </c>
      <c r="B1" s="52"/>
      <c r="C1" s="53"/>
      <c r="D1" s="53"/>
      <c r="E1" s="53"/>
      <c r="F1" s="53"/>
      <c r="G1" s="53"/>
      <c r="H1" s="53"/>
      <c r="I1" s="53"/>
      <c r="J1" s="53"/>
      <c r="K1" s="53"/>
      <c r="L1" s="53"/>
      <c r="M1" s="53"/>
      <c r="N1" s="54"/>
      <c r="O1" s="54"/>
      <c r="P1" s="53"/>
      <c r="Q1" s="54"/>
      <c r="R1" s="53"/>
      <c r="S1" s="55"/>
      <c r="T1" s="53"/>
      <c r="U1" s="55"/>
      <c r="V1"/>
      <c r="W1" s="56"/>
      <c r="X1" s="53"/>
      <c r="Y1" s="55"/>
      <c r="Z1" s="53"/>
      <c r="AA1" s="55"/>
      <c r="AB1"/>
      <c r="AC1" s="56"/>
      <c r="AD1"/>
      <c r="AE1" s="55"/>
      <c r="AF1" s="53"/>
      <c r="AG1" s="55"/>
      <c r="AH1"/>
      <c r="AI1" s="56"/>
      <c r="AJ1" s="53"/>
      <c r="AK1" s="55"/>
      <c r="AL1" s="53"/>
      <c r="AM1" s="55"/>
      <c r="AN1"/>
      <c r="AO1" s="56"/>
      <c r="AP1"/>
      <c r="AQ1" s="57"/>
      <c r="AR1" s="53" t="s">
        <v>365</v>
      </c>
      <c r="AS1" s="56"/>
      <c r="AT1" s="53" t="s">
        <v>365</v>
      </c>
      <c r="AU1" s="56"/>
    </row>
    <row r="2" spans="1:48" s="58" customFormat="1" x14ac:dyDescent="0.25">
      <c r="A2" s="53" t="s">
        <v>406</v>
      </c>
      <c r="B2" s="53"/>
      <c r="C2" s="53"/>
      <c r="D2" s="53"/>
      <c r="E2" s="53"/>
      <c r="F2" s="53"/>
      <c r="G2" s="53"/>
      <c r="H2" s="53"/>
    </row>
    <row r="3" spans="1:48" s="58" customFormat="1" x14ac:dyDescent="0.25">
      <c r="A3" s="59" t="s">
        <v>407</v>
      </c>
      <c r="B3" s="60"/>
      <c r="C3" s="60"/>
      <c r="D3" s="60"/>
      <c r="E3" s="60"/>
      <c r="F3" s="60"/>
      <c r="G3" s="60"/>
      <c r="H3" s="60"/>
    </row>
    <row r="4" spans="1:48" s="58" customFormat="1" x14ac:dyDescent="0.25">
      <c r="A4" s="59" t="s">
        <v>408</v>
      </c>
      <c r="B4" s="60"/>
      <c r="C4" s="60"/>
      <c r="D4" s="60"/>
      <c r="E4" s="60"/>
      <c r="F4" s="60"/>
      <c r="G4" s="60"/>
      <c r="H4" s="60"/>
    </row>
    <row r="5" spans="1:48" s="58" customFormat="1" x14ac:dyDescent="0.25">
      <c r="A5" s="59" t="s">
        <v>409</v>
      </c>
      <c r="B5" s="60"/>
      <c r="C5" s="60"/>
      <c r="D5" s="60"/>
      <c r="E5" s="60"/>
      <c r="F5" s="60"/>
      <c r="G5" s="60"/>
      <c r="H5" s="60"/>
      <c r="I5" s="61"/>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1"/>
      <c r="AM5" s="61"/>
      <c r="AN5" s="61"/>
      <c r="AO5" s="61"/>
      <c r="AP5" s="61"/>
      <c r="AQ5" s="61"/>
      <c r="AR5" s="61"/>
      <c r="AS5" s="61"/>
      <c r="AT5" s="61"/>
      <c r="AU5" s="61"/>
    </row>
    <row r="6" spans="1:48" s="58" customFormat="1" x14ac:dyDescent="0.25">
      <c r="A6" s="59" t="s">
        <v>410</v>
      </c>
      <c r="B6" s="60"/>
      <c r="C6" s="60"/>
      <c r="D6" s="60"/>
      <c r="E6" s="60"/>
      <c r="F6" s="60"/>
      <c r="G6" s="60"/>
      <c r="H6" s="60"/>
      <c r="I6" s="61"/>
      <c r="J6" s="61"/>
      <c r="K6" s="61"/>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c r="AM6" s="61"/>
      <c r="AN6" s="61"/>
      <c r="AO6" s="61"/>
      <c r="AP6" s="61"/>
      <c r="AQ6" s="61"/>
      <c r="AR6" s="61"/>
      <c r="AS6" s="61"/>
      <c r="AT6" s="61"/>
      <c r="AU6" s="61"/>
    </row>
    <row r="7" spans="1:48" s="58" customFormat="1" x14ac:dyDescent="0.25">
      <c r="A7" s="59" t="s">
        <v>411</v>
      </c>
      <c r="B7" s="60"/>
      <c r="C7" s="60"/>
      <c r="D7" s="60"/>
      <c r="E7" s="60"/>
      <c r="F7" s="60"/>
      <c r="G7" s="60"/>
      <c r="H7" s="60"/>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row>
    <row r="8" spans="1:48" s="58" customFormat="1" ht="15.75" x14ac:dyDescent="0.25">
      <c r="A8" s="51"/>
      <c r="B8" s="52"/>
      <c r="C8" s="53"/>
      <c r="D8" s="53"/>
      <c r="E8" s="53"/>
      <c r="F8" s="53"/>
      <c r="G8" s="53"/>
      <c r="H8" s="53"/>
      <c r="I8" s="53"/>
      <c r="J8" s="53"/>
      <c r="K8" s="53"/>
      <c r="L8" s="53"/>
      <c r="M8" s="53"/>
      <c r="N8" s="54"/>
      <c r="O8" s="54"/>
      <c r="P8" s="53"/>
      <c r="Q8" s="54"/>
      <c r="R8" s="53"/>
      <c r="S8" s="55"/>
      <c r="T8" s="53"/>
      <c r="U8" s="55"/>
      <c r="V8"/>
      <c r="W8" s="56"/>
      <c r="X8" s="53"/>
      <c r="Y8" s="55"/>
      <c r="Z8" s="53"/>
      <c r="AA8" s="55"/>
      <c r="AB8"/>
      <c r="AC8" s="56"/>
      <c r="AD8"/>
      <c r="AE8" s="55"/>
      <c r="AF8" s="53"/>
      <c r="AG8" s="55"/>
      <c r="AH8"/>
      <c r="AI8" s="56"/>
      <c r="AJ8" s="53"/>
      <c r="AK8" s="55"/>
      <c r="AL8" s="53"/>
      <c r="AM8" s="55"/>
      <c r="AN8"/>
      <c r="AO8" s="56"/>
      <c r="AP8"/>
      <c r="AQ8" s="57"/>
      <c r="AR8" s="53"/>
      <c r="AS8" s="56"/>
      <c r="AT8" s="53"/>
      <c r="AU8" s="56"/>
      <c r="AV8" s="146"/>
    </row>
    <row r="9" spans="1:48" s="58" customFormat="1" x14ac:dyDescent="0.25">
      <c r="A9" s="59"/>
      <c r="B9" s="60"/>
      <c r="C9" s="60"/>
      <c r="D9" s="60"/>
      <c r="E9" s="60"/>
      <c r="F9" s="60"/>
      <c r="G9" s="60"/>
      <c r="H9" s="60"/>
      <c r="I9" s="61">
        <f>SUBTOTAL(9,I13:I341)</f>
        <v>7015459</v>
      </c>
      <c r="J9" s="61"/>
      <c r="K9" s="61">
        <f t="shared" ref="K9:AV9" si="0">SUBTOTAL(9,K13:K341)</f>
        <v>12477879.499999998</v>
      </c>
      <c r="L9" s="61"/>
      <c r="M9" s="61">
        <f t="shared" si="0"/>
        <v>5462420.4999999991</v>
      </c>
      <c r="N9" s="61"/>
      <c r="O9" s="61">
        <f t="shared" si="0"/>
        <v>7278918</v>
      </c>
      <c r="P9" s="61"/>
      <c r="Q9" s="61">
        <f t="shared" si="0"/>
        <v>12741425</v>
      </c>
      <c r="R9" s="61"/>
      <c r="S9" s="61">
        <f t="shared" si="0"/>
        <v>10748</v>
      </c>
      <c r="T9" s="61"/>
      <c r="U9" s="61">
        <f t="shared" si="0"/>
        <v>1072</v>
      </c>
      <c r="V9" s="61"/>
      <c r="W9" s="61">
        <f t="shared" si="0"/>
        <v>9676</v>
      </c>
      <c r="X9" s="61"/>
      <c r="Y9" s="61">
        <f t="shared" si="0"/>
        <v>10596</v>
      </c>
      <c r="Z9" s="61"/>
      <c r="AA9" s="61">
        <f t="shared" si="0"/>
        <v>1134</v>
      </c>
      <c r="AB9" s="61"/>
      <c r="AC9" s="61">
        <f t="shared" si="0"/>
        <v>9462</v>
      </c>
      <c r="AD9" s="61"/>
      <c r="AE9" s="61">
        <f t="shared" si="0"/>
        <v>21130</v>
      </c>
      <c r="AF9" s="61"/>
      <c r="AG9" s="61">
        <f t="shared" si="0"/>
        <v>2411</v>
      </c>
      <c r="AH9" s="61"/>
      <c r="AI9" s="61">
        <f t="shared" si="0"/>
        <v>18719</v>
      </c>
      <c r="AJ9" s="61"/>
      <c r="AK9" s="61">
        <f t="shared" si="0"/>
        <v>21247</v>
      </c>
      <c r="AL9" s="61"/>
      <c r="AM9" s="61">
        <f t="shared" si="0"/>
        <v>2343</v>
      </c>
      <c r="AN9" s="61"/>
      <c r="AO9" s="61">
        <f t="shared" si="0"/>
        <v>18904</v>
      </c>
      <c r="AP9" s="61"/>
      <c r="AQ9" s="61">
        <f t="shared" si="0"/>
        <v>9742</v>
      </c>
      <c r="AR9" s="61"/>
      <c r="AS9" s="61">
        <f t="shared" si="0"/>
        <v>18811.5</v>
      </c>
      <c r="AT9" s="61"/>
      <c r="AU9" s="61">
        <f t="shared" si="0"/>
        <v>28553.5</v>
      </c>
      <c r="AV9" s="61">
        <f t="shared" si="0"/>
        <v>12477879.5</v>
      </c>
    </row>
    <row r="10" spans="1:48" s="58" customFormat="1" ht="31.5" customHeight="1" x14ac:dyDescent="0.25">
      <c r="A10" s="62" t="s">
        <v>366</v>
      </c>
      <c r="B10" s="63"/>
      <c r="C10" s="63"/>
      <c r="D10" s="63"/>
      <c r="E10" s="63"/>
      <c r="F10" s="63"/>
      <c r="G10" s="63"/>
      <c r="H10" s="64"/>
      <c r="I10" s="62" t="s">
        <v>367</v>
      </c>
      <c r="J10" s="63"/>
      <c r="K10" s="63"/>
      <c r="L10" s="63"/>
      <c r="M10" s="63"/>
      <c r="N10" s="63"/>
      <c r="O10" s="63"/>
      <c r="P10" s="63"/>
      <c r="Q10" s="64"/>
      <c r="R10" s="62" t="s">
        <v>368</v>
      </c>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4"/>
    </row>
    <row r="11" spans="1:48" s="58" customFormat="1" ht="56.25" x14ac:dyDescent="0.25">
      <c r="A11" s="65"/>
      <c r="B11" s="66"/>
      <c r="C11" s="66"/>
      <c r="D11" s="66"/>
      <c r="E11" s="66"/>
      <c r="F11" s="66"/>
      <c r="G11" s="66"/>
      <c r="H11" s="67"/>
      <c r="I11" s="68" t="s">
        <v>369</v>
      </c>
      <c r="J11" s="69"/>
      <c r="K11" s="70" t="s">
        <v>370</v>
      </c>
      <c r="L11" s="71"/>
      <c r="M11" s="70" t="s">
        <v>371</v>
      </c>
      <c r="N11" s="72"/>
      <c r="O11" s="70" t="s">
        <v>372</v>
      </c>
      <c r="P11" s="69"/>
      <c r="Q11" s="73" t="s">
        <v>373</v>
      </c>
      <c r="R11" s="74"/>
      <c r="S11" s="70" t="s">
        <v>374</v>
      </c>
      <c r="T11" s="69"/>
      <c r="U11" s="70" t="s">
        <v>375</v>
      </c>
      <c r="V11" s="75"/>
      <c r="W11" s="76" t="s">
        <v>376</v>
      </c>
      <c r="X11" s="69"/>
      <c r="Y11" s="70" t="s">
        <v>377</v>
      </c>
      <c r="Z11" s="69"/>
      <c r="AA11" s="70" t="s">
        <v>378</v>
      </c>
      <c r="AB11" s="75"/>
      <c r="AC11" s="76" t="s">
        <v>379</v>
      </c>
      <c r="AD11" s="75"/>
      <c r="AE11" s="70" t="s">
        <v>380</v>
      </c>
      <c r="AF11" s="69"/>
      <c r="AG11" s="70" t="s">
        <v>381</v>
      </c>
      <c r="AH11" s="75"/>
      <c r="AI11" s="76" t="s">
        <v>382</v>
      </c>
      <c r="AJ11" s="69"/>
      <c r="AK11" s="70" t="s">
        <v>383</v>
      </c>
      <c r="AL11" s="69"/>
      <c r="AM11" s="70" t="s">
        <v>384</v>
      </c>
      <c r="AN11" s="75"/>
      <c r="AO11" s="76" t="s">
        <v>385</v>
      </c>
      <c r="AP11" s="75"/>
      <c r="AQ11" s="70" t="s">
        <v>386</v>
      </c>
      <c r="AR11" s="75"/>
      <c r="AS11" s="70" t="s">
        <v>387</v>
      </c>
      <c r="AT11" s="77"/>
      <c r="AU11" s="78" t="s">
        <v>388</v>
      </c>
    </row>
    <row r="12" spans="1:48" x14ac:dyDescent="0.25">
      <c r="A12" s="79" t="s">
        <v>389</v>
      </c>
      <c r="B12" s="80" t="s">
        <v>390</v>
      </c>
      <c r="C12" s="80" t="s">
        <v>391</v>
      </c>
      <c r="D12" s="81" t="s">
        <v>392</v>
      </c>
      <c r="E12" s="80" t="s">
        <v>2</v>
      </c>
      <c r="F12" s="81" t="s">
        <v>3</v>
      </c>
      <c r="G12" s="81" t="s">
        <v>4</v>
      </c>
      <c r="H12" s="82" t="s">
        <v>393</v>
      </c>
      <c r="I12" s="83"/>
      <c r="J12" s="84"/>
      <c r="K12" s="85"/>
      <c r="L12" s="86"/>
      <c r="M12" s="85"/>
      <c r="N12" s="87"/>
      <c r="O12" s="85"/>
      <c r="P12" s="84"/>
      <c r="Q12" s="88"/>
      <c r="R12" s="89"/>
      <c r="S12" s="90"/>
      <c r="T12" s="84"/>
      <c r="U12" s="90"/>
      <c r="V12" s="91"/>
      <c r="W12" s="92"/>
      <c r="X12" s="84"/>
      <c r="Y12" s="90"/>
      <c r="Z12" s="84"/>
      <c r="AA12" s="90"/>
      <c r="AB12" s="91"/>
      <c r="AC12" s="92"/>
      <c r="AD12" s="91"/>
      <c r="AE12" s="90"/>
      <c r="AF12" s="84"/>
      <c r="AG12" s="90"/>
      <c r="AH12" s="91"/>
      <c r="AI12" s="92"/>
      <c r="AJ12" s="84"/>
      <c r="AK12" s="90"/>
      <c r="AL12" s="84"/>
      <c r="AM12" s="90"/>
      <c r="AN12" s="91"/>
      <c r="AO12" s="92"/>
      <c r="AP12" s="91"/>
      <c r="AQ12" s="92"/>
      <c r="AR12" s="84"/>
      <c r="AS12" s="92"/>
      <c r="AT12" s="84"/>
      <c r="AU12" s="93"/>
    </row>
    <row r="13" spans="1:48" x14ac:dyDescent="0.25">
      <c r="A13" s="155">
        <v>118757</v>
      </c>
      <c r="B13" s="156">
        <v>8863713</v>
      </c>
      <c r="C13" s="156">
        <v>886</v>
      </c>
      <c r="D13" s="156" t="s">
        <v>394</v>
      </c>
      <c r="E13" s="157" t="s">
        <v>355</v>
      </c>
      <c r="F13" s="156" t="s">
        <v>267</v>
      </c>
      <c r="G13" s="156" t="s">
        <v>356</v>
      </c>
      <c r="H13" s="156" t="s">
        <v>399</v>
      </c>
      <c r="I13" s="158">
        <v>14148</v>
      </c>
      <c r="J13" s="159"/>
      <c r="K13" s="160">
        <v>24034.999999999996</v>
      </c>
      <c r="L13" s="161"/>
      <c r="M13" s="160">
        <v>9886.9999999999964</v>
      </c>
      <c r="N13" s="162"/>
      <c r="O13" s="163">
        <v>14021</v>
      </c>
      <c r="P13" s="159"/>
      <c r="Q13" s="164">
        <v>23908</v>
      </c>
      <c r="R13" s="165"/>
      <c r="S13" s="166">
        <v>21</v>
      </c>
      <c r="T13" s="159"/>
      <c r="U13" s="166">
        <v>1</v>
      </c>
      <c r="V13" s="167"/>
      <c r="W13" s="168">
        <f>S13-U13</f>
        <v>20</v>
      </c>
      <c r="X13" s="159"/>
      <c r="Y13" s="166">
        <v>15</v>
      </c>
      <c r="Z13" s="159"/>
      <c r="AA13" s="166">
        <v>0</v>
      </c>
      <c r="AB13" s="167"/>
      <c r="AC13" s="168">
        <f>Y13-AA13</f>
        <v>15</v>
      </c>
      <c r="AD13" s="167"/>
      <c r="AE13" s="166">
        <v>54</v>
      </c>
      <c r="AF13" s="159"/>
      <c r="AG13" s="166">
        <v>13</v>
      </c>
      <c r="AH13" s="167"/>
      <c r="AI13" s="168">
        <f>AE13-AG13</f>
        <v>41</v>
      </c>
      <c r="AJ13" s="159"/>
      <c r="AK13" s="166">
        <v>47</v>
      </c>
      <c r="AL13" s="159"/>
      <c r="AM13" s="166">
        <v>13</v>
      </c>
      <c r="AN13" s="167"/>
      <c r="AO13" s="168">
        <f>AK13-AM13</f>
        <v>34</v>
      </c>
      <c r="AP13" s="167"/>
      <c r="AQ13" s="169">
        <f>MAX((W13+AC13)/2,AC13)</f>
        <v>17.5</v>
      </c>
      <c r="AR13" s="159"/>
      <c r="AS13" s="169">
        <f>(AI13+AO13)/2</f>
        <v>37.5</v>
      </c>
      <c r="AT13" s="159"/>
      <c r="AU13" s="170">
        <f>AS13+AQ13</f>
        <v>55</v>
      </c>
      <c r="AV13">
        <f>ROUND(AU13*2.3*190,2)</f>
        <v>24035</v>
      </c>
    </row>
    <row r="14" spans="1:48" x14ac:dyDescent="0.25">
      <c r="A14" s="105">
        <v>132829</v>
      </c>
      <c r="B14" s="106">
        <v>8862691</v>
      </c>
      <c r="C14" s="106">
        <v>886</v>
      </c>
      <c r="D14" s="106" t="s">
        <v>394</v>
      </c>
      <c r="E14" s="107" t="s">
        <v>357</v>
      </c>
      <c r="F14" s="106" t="s">
        <v>306</v>
      </c>
      <c r="G14" s="106" t="s">
        <v>356</v>
      </c>
      <c r="H14" s="106" t="s">
        <v>396</v>
      </c>
      <c r="I14" s="108">
        <v>26512</v>
      </c>
      <c r="J14" s="109"/>
      <c r="K14" s="110">
        <v>44573.999999999993</v>
      </c>
      <c r="L14" s="111"/>
      <c r="M14" s="110">
        <v>18061.999999999993</v>
      </c>
      <c r="N14" s="112"/>
      <c r="O14" s="149">
        <v>26002</v>
      </c>
      <c r="P14" s="109"/>
      <c r="Q14" s="150">
        <v>44064</v>
      </c>
      <c r="R14" s="113"/>
      <c r="S14" s="114">
        <v>37</v>
      </c>
      <c r="T14" s="109"/>
      <c r="U14" s="114">
        <v>10</v>
      </c>
      <c r="V14" s="115"/>
      <c r="W14" s="116">
        <f>S14-U14</f>
        <v>27</v>
      </c>
      <c r="X14" s="109"/>
      <c r="Y14" s="114">
        <v>37</v>
      </c>
      <c r="Z14" s="109"/>
      <c r="AA14" s="114">
        <v>11</v>
      </c>
      <c r="AB14" s="115"/>
      <c r="AC14" s="116">
        <f>Y14-AA14</f>
        <v>26</v>
      </c>
      <c r="AD14" s="115"/>
      <c r="AE14" s="114">
        <v>93</v>
      </c>
      <c r="AF14" s="109"/>
      <c r="AG14" s="114">
        <v>19</v>
      </c>
      <c r="AH14" s="115"/>
      <c r="AI14" s="116">
        <f>AE14-AG14</f>
        <v>74</v>
      </c>
      <c r="AJ14" s="109"/>
      <c r="AK14" s="114">
        <v>97</v>
      </c>
      <c r="AL14" s="109"/>
      <c r="AM14" s="114">
        <v>20</v>
      </c>
      <c r="AN14" s="115"/>
      <c r="AO14" s="116">
        <f>AK14-AM14</f>
        <v>77</v>
      </c>
      <c r="AP14" s="115"/>
      <c r="AQ14" s="117">
        <f>MAX((W14+AC14)/2,AC14)</f>
        <v>26.5</v>
      </c>
      <c r="AR14" s="109"/>
      <c r="AS14" s="117">
        <f>(AI14+AO14)/2</f>
        <v>75.5</v>
      </c>
      <c r="AT14" s="109"/>
      <c r="AU14" s="118">
        <f>AS14+AQ14</f>
        <v>102</v>
      </c>
      <c r="AV14">
        <f>ROUND(AU14*2.3*190,2)</f>
        <v>44574</v>
      </c>
    </row>
    <row r="15" spans="1:48" x14ac:dyDescent="0.25">
      <c r="A15" s="105">
        <v>118508</v>
      </c>
      <c r="B15" s="106">
        <v>8862548</v>
      </c>
      <c r="C15" s="106">
        <v>886</v>
      </c>
      <c r="D15" s="106" t="s">
        <v>394</v>
      </c>
      <c r="E15" s="107" t="s">
        <v>358</v>
      </c>
      <c r="F15" s="106" t="s">
        <v>118</v>
      </c>
      <c r="G15" s="106" t="s">
        <v>356</v>
      </c>
      <c r="H15" s="106" t="s">
        <v>398</v>
      </c>
      <c r="I15" s="108">
        <v>36836</v>
      </c>
      <c r="J15" s="109"/>
      <c r="K15" s="110">
        <v>61835.499999999993</v>
      </c>
      <c r="L15" s="111"/>
      <c r="M15" s="110">
        <v>24999.499999999993</v>
      </c>
      <c r="N15" s="112"/>
      <c r="O15" s="149">
        <v>36071</v>
      </c>
      <c r="P15" s="109"/>
      <c r="Q15" s="150">
        <v>61071</v>
      </c>
      <c r="R15" s="113"/>
      <c r="S15" s="114">
        <v>54</v>
      </c>
      <c r="T15" s="109"/>
      <c r="U15" s="114">
        <v>3</v>
      </c>
      <c r="V15" s="115"/>
      <c r="W15" s="116">
        <f>S15-U15</f>
        <v>51</v>
      </c>
      <c r="X15" s="109"/>
      <c r="Y15" s="114">
        <v>52</v>
      </c>
      <c r="Z15" s="109"/>
      <c r="AA15" s="114">
        <v>6</v>
      </c>
      <c r="AB15" s="115"/>
      <c r="AC15" s="116">
        <f>Y15-AA15</f>
        <v>46</v>
      </c>
      <c r="AD15" s="115"/>
      <c r="AE15" s="114">
        <v>98</v>
      </c>
      <c r="AF15" s="109"/>
      <c r="AG15" s="114">
        <v>2</v>
      </c>
      <c r="AH15" s="115"/>
      <c r="AI15" s="116">
        <f>AE15-AG15</f>
        <v>96</v>
      </c>
      <c r="AJ15" s="109"/>
      <c r="AK15" s="114">
        <v>93</v>
      </c>
      <c r="AL15" s="109"/>
      <c r="AM15" s="114">
        <v>3</v>
      </c>
      <c r="AN15" s="115"/>
      <c r="AO15" s="116">
        <f>AK15-AM15</f>
        <v>90</v>
      </c>
      <c r="AP15" s="115"/>
      <c r="AQ15" s="117">
        <f>MAX((W15+AC15)/2,AC15)</f>
        <v>48.5</v>
      </c>
      <c r="AR15" s="109"/>
      <c r="AS15" s="117">
        <f>(AI15+AO15)/2</f>
        <v>93</v>
      </c>
      <c r="AT15" s="109"/>
      <c r="AU15" s="118">
        <f>AS15+AQ15</f>
        <v>141.5</v>
      </c>
      <c r="AV15">
        <f>ROUND(AU15*2.3*190,2)</f>
        <v>61835.5</v>
      </c>
    </row>
    <row r="16" spans="1:48" x14ac:dyDescent="0.25">
      <c r="A16" s="105">
        <v>118714</v>
      </c>
      <c r="B16" s="106">
        <v>8863306</v>
      </c>
      <c r="C16" s="106">
        <v>886</v>
      </c>
      <c r="D16" s="106" t="s">
        <v>394</v>
      </c>
      <c r="E16" s="107" t="s">
        <v>359</v>
      </c>
      <c r="F16" s="106" t="s">
        <v>237</v>
      </c>
      <c r="G16" s="106" t="s">
        <v>356</v>
      </c>
      <c r="H16" s="106" t="s">
        <v>399</v>
      </c>
      <c r="I16" s="108">
        <v>17335</v>
      </c>
      <c r="J16" s="109"/>
      <c r="K16" s="110">
        <v>33430.499999999993</v>
      </c>
      <c r="L16" s="111"/>
      <c r="M16" s="110">
        <v>16095.499999999993</v>
      </c>
      <c r="N16" s="112"/>
      <c r="O16" s="149">
        <v>19502</v>
      </c>
      <c r="P16" s="109"/>
      <c r="Q16" s="150">
        <v>35598</v>
      </c>
      <c r="R16" s="113"/>
      <c r="S16" s="114">
        <v>30</v>
      </c>
      <c r="T16" s="109"/>
      <c r="U16" s="114">
        <v>1</v>
      </c>
      <c r="V16" s="115"/>
      <c r="W16" s="116">
        <f>S16-U16</f>
        <v>29</v>
      </c>
      <c r="X16" s="109"/>
      <c r="Y16" s="114">
        <v>29</v>
      </c>
      <c r="Z16" s="109"/>
      <c r="AA16" s="114">
        <v>1</v>
      </c>
      <c r="AB16" s="115"/>
      <c r="AC16" s="116">
        <f>Y16-AA16</f>
        <v>28</v>
      </c>
      <c r="AD16" s="115"/>
      <c r="AE16" s="114">
        <v>54</v>
      </c>
      <c r="AF16" s="109"/>
      <c r="AG16" s="114">
        <v>5</v>
      </c>
      <c r="AH16" s="115"/>
      <c r="AI16" s="116">
        <f>AE16-AG16</f>
        <v>49</v>
      </c>
      <c r="AJ16" s="109"/>
      <c r="AK16" s="114">
        <v>51</v>
      </c>
      <c r="AL16" s="109"/>
      <c r="AM16" s="114">
        <v>4</v>
      </c>
      <c r="AN16" s="115"/>
      <c r="AO16" s="116">
        <f>AK16-AM16</f>
        <v>47</v>
      </c>
      <c r="AP16" s="115"/>
      <c r="AQ16" s="117">
        <f>MAX((W16+AC16)/2,AC16)</f>
        <v>28.5</v>
      </c>
      <c r="AR16" s="109"/>
      <c r="AS16" s="117">
        <f>(AI16+AO16)/2</f>
        <v>48</v>
      </c>
      <c r="AT16" s="109"/>
      <c r="AU16" s="118">
        <f>AS16+AQ16</f>
        <v>76.5</v>
      </c>
      <c r="AV16">
        <f>ROUND(AU16*2.3*190,2)</f>
        <v>33430.5</v>
      </c>
    </row>
    <row r="17" spans="1:48" x14ac:dyDescent="0.25">
      <c r="A17" s="94">
        <v>137955</v>
      </c>
      <c r="B17" s="5">
        <v>8861106</v>
      </c>
      <c r="C17" s="5">
        <v>886</v>
      </c>
      <c r="D17" s="5" t="s">
        <v>394</v>
      </c>
      <c r="E17" s="6">
        <v>1106</v>
      </c>
      <c r="F17" s="5" t="s">
        <v>332</v>
      </c>
      <c r="G17" s="5" t="s">
        <v>6</v>
      </c>
      <c r="H17" s="5" t="s">
        <v>395</v>
      </c>
      <c r="I17" s="95">
        <v>0</v>
      </c>
      <c r="J17" s="96"/>
      <c r="K17" s="97">
        <v>655.49999999999989</v>
      </c>
      <c r="L17" s="98"/>
      <c r="M17" s="97">
        <v>655.49999999999989</v>
      </c>
      <c r="N17" s="99"/>
      <c r="O17" s="147">
        <v>383</v>
      </c>
      <c r="P17" s="96"/>
      <c r="Q17" s="148">
        <v>1039</v>
      </c>
      <c r="R17" s="100"/>
      <c r="S17" s="101">
        <v>0</v>
      </c>
      <c r="T17" s="96"/>
      <c r="U17" s="101">
        <v>0</v>
      </c>
      <c r="V17" s="58"/>
      <c r="W17" s="102">
        <f>S17-U17</f>
        <v>0</v>
      </c>
      <c r="X17" s="96"/>
      <c r="Y17" s="101">
        <v>0</v>
      </c>
      <c r="Z17" s="96"/>
      <c r="AA17" s="101">
        <v>0</v>
      </c>
      <c r="AB17" s="58"/>
      <c r="AC17" s="102">
        <f>Y17-AA17</f>
        <v>0</v>
      </c>
      <c r="AD17" s="58"/>
      <c r="AE17" s="101">
        <v>5</v>
      </c>
      <c r="AF17" s="96"/>
      <c r="AG17" s="101">
        <v>4</v>
      </c>
      <c r="AH17" s="58"/>
      <c r="AI17" s="102">
        <f>AE17-AG17</f>
        <v>1</v>
      </c>
      <c r="AJ17" s="96"/>
      <c r="AK17" s="101">
        <v>2</v>
      </c>
      <c r="AL17" s="96"/>
      <c r="AM17" s="101">
        <v>0</v>
      </c>
      <c r="AN17" s="58"/>
      <c r="AO17" s="102">
        <f>AK17-AM17</f>
        <v>2</v>
      </c>
      <c r="AP17" s="58"/>
      <c r="AQ17" s="103">
        <f>MAX((W17+AC17)/2,AC17)</f>
        <v>0</v>
      </c>
      <c r="AR17" s="96"/>
      <c r="AS17" s="103">
        <f>(AI17+AO17)/2</f>
        <v>1.5</v>
      </c>
      <c r="AT17" s="96"/>
      <c r="AU17" s="104">
        <f>AS17+AQ17</f>
        <v>1.5</v>
      </c>
      <c r="AV17">
        <f>ROUND(AU17*2.3*190,2)</f>
        <v>655.5</v>
      </c>
    </row>
    <row r="18" spans="1:48" x14ac:dyDescent="0.25">
      <c r="A18" s="94">
        <v>137071</v>
      </c>
      <c r="B18" s="5">
        <v>8862000</v>
      </c>
      <c r="C18" s="5">
        <v>886</v>
      </c>
      <c r="D18" s="5" t="s">
        <v>394</v>
      </c>
      <c r="E18" s="6">
        <v>2000</v>
      </c>
      <c r="F18" s="5" t="s">
        <v>329</v>
      </c>
      <c r="G18" s="5" t="s">
        <v>6</v>
      </c>
      <c r="H18" s="5" t="s">
        <v>396</v>
      </c>
      <c r="I18" s="95">
        <v>15678</v>
      </c>
      <c r="J18" s="96"/>
      <c r="K18" s="97">
        <v>33867.499999999993</v>
      </c>
      <c r="L18" s="98"/>
      <c r="M18" s="97">
        <v>18189.499999999993</v>
      </c>
      <c r="N18" s="99"/>
      <c r="O18" s="147">
        <v>19757</v>
      </c>
      <c r="P18" s="96"/>
      <c r="Q18" s="148">
        <v>37947</v>
      </c>
      <c r="R18" s="100"/>
      <c r="S18" s="101">
        <v>32</v>
      </c>
      <c r="T18" s="96"/>
      <c r="U18" s="101">
        <v>1</v>
      </c>
      <c r="V18" s="58"/>
      <c r="W18" s="102">
        <f>S18-U18</f>
        <v>31</v>
      </c>
      <c r="X18" s="96"/>
      <c r="Y18" s="101">
        <v>36</v>
      </c>
      <c r="Z18" s="96"/>
      <c r="AA18" s="101">
        <v>13</v>
      </c>
      <c r="AB18" s="58"/>
      <c r="AC18" s="102">
        <f>Y18-AA18</f>
        <v>23</v>
      </c>
      <c r="AD18" s="58"/>
      <c r="AE18" s="101">
        <v>75</v>
      </c>
      <c r="AF18" s="96"/>
      <c r="AG18" s="101">
        <v>27</v>
      </c>
      <c r="AH18" s="58"/>
      <c r="AI18" s="102">
        <f>AE18-AG18</f>
        <v>48</v>
      </c>
      <c r="AJ18" s="96"/>
      <c r="AK18" s="101">
        <v>82</v>
      </c>
      <c r="AL18" s="96"/>
      <c r="AM18" s="101">
        <v>29</v>
      </c>
      <c r="AN18" s="58"/>
      <c r="AO18" s="102">
        <f>AK18-AM18</f>
        <v>53</v>
      </c>
      <c r="AP18" s="58"/>
      <c r="AQ18" s="103">
        <f>MAX((W18+AC18)/2,AC18)</f>
        <v>27</v>
      </c>
      <c r="AR18" s="96"/>
      <c r="AS18" s="103">
        <f>(AI18+AO18)/2</f>
        <v>50.5</v>
      </c>
      <c r="AT18" s="96"/>
      <c r="AU18" s="104">
        <f>AS18+AQ18</f>
        <v>77.5</v>
      </c>
      <c r="AV18">
        <f>ROUND(AU18*2.3*190,2)</f>
        <v>33867.5</v>
      </c>
    </row>
    <row r="19" spans="1:48" x14ac:dyDescent="0.25">
      <c r="A19" s="94">
        <v>137806</v>
      </c>
      <c r="B19" s="5">
        <v>8862002</v>
      </c>
      <c r="C19" s="5">
        <v>886</v>
      </c>
      <c r="D19" s="5" t="s">
        <v>394</v>
      </c>
      <c r="E19" s="6">
        <v>2002</v>
      </c>
      <c r="F19" s="5" t="s">
        <v>330</v>
      </c>
      <c r="G19" s="5" t="s">
        <v>6</v>
      </c>
      <c r="H19" s="5" t="s">
        <v>397</v>
      </c>
      <c r="I19" s="95">
        <v>38111</v>
      </c>
      <c r="J19" s="96"/>
      <c r="K19" s="97">
        <v>66642.499999999985</v>
      </c>
      <c r="L19" s="98"/>
      <c r="M19" s="97">
        <v>28531.499999999985</v>
      </c>
      <c r="N19" s="99"/>
      <c r="O19" s="147">
        <v>38875</v>
      </c>
      <c r="P19" s="96"/>
      <c r="Q19" s="148">
        <v>67407</v>
      </c>
      <c r="R19" s="100"/>
      <c r="S19" s="101">
        <v>56</v>
      </c>
      <c r="T19" s="96"/>
      <c r="U19" s="101">
        <v>4</v>
      </c>
      <c r="V19" s="58"/>
      <c r="W19" s="102">
        <f>S19-U19</f>
        <v>52</v>
      </c>
      <c r="X19" s="96"/>
      <c r="Y19" s="101">
        <v>56</v>
      </c>
      <c r="Z19" s="96"/>
      <c r="AA19" s="101">
        <v>3</v>
      </c>
      <c r="AB19" s="58"/>
      <c r="AC19" s="102">
        <f>Y19-AA19</f>
        <v>53</v>
      </c>
      <c r="AD19" s="58"/>
      <c r="AE19" s="101">
        <v>108</v>
      </c>
      <c r="AF19" s="96"/>
      <c r="AG19" s="101">
        <v>9</v>
      </c>
      <c r="AH19" s="58"/>
      <c r="AI19" s="102">
        <f>AE19-AG19</f>
        <v>99</v>
      </c>
      <c r="AJ19" s="96"/>
      <c r="AK19" s="101">
        <v>105</v>
      </c>
      <c r="AL19" s="96"/>
      <c r="AM19" s="101">
        <v>5</v>
      </c>
      <c r="AN19" s="58"/>
      <c r="AO19" s="102">
        <f>AK19-AM19</f>
        <v>100</v>
      </c>
      <c r="AP19" s="58"/>
      <c r="AQ19" s="103">
        <f>MAX((W19+AC19)/2,AC19)</f>
        <v>53</v>
      </c>
      <c r="AR19" s="96"/>
      <c r="AS19" s="103">
        <f>(AI19+AO19)/2</f>
        <v>99.5</v>
      </c>
      <c r="AT19" s="96"/>
      <c r="AU19" s="104">
        <f>AS19+AQ19</f>
        <v>152.5</v>
      </c>
      <c r="AV19">
        <f>ROUND(AU19*2.3*190,2)</f>
        <v>66642.5</v>
      </c>
    </row>
    <row r="20" spans="1:48" x14ac:dyDescent="0.25">
      <c r="A20" s="94">
        <v>141075</v>
      </c>
      <c r="B20" s="5">
        <v>8862044</v>
      </c>
      <c r="C20" s="5">
        <v>886</v>
      </c>
      <c r="D20" s="5" t="s">
        <v>394</v>
      </c>
      <c r="E20" s="6">
        <v>2044</v>
      </c>
      <c r="F20" s="5" t="s">
        <v>331</v>
      </c>
      <c r="G20" s="5" t="s">
        <v>6</v>
      </c>
      <c r="H20" s="5" t="s">
        <v>398</v>
      </c>
      <c r="I20" s="95">
        <v>54043</v>
      </c>
      <c r="J20" s="96"/>
      <c r="K20" s="97">
        <v>90458.999999999985</v>
      </c>
      <c r="L20" s="98"/>
      <c r="M20" s="97">
        <v>36415.999999999985</v>
      </c>
      <c r="N20" s="99"/>
      <c r="O20" s="147">
        <v>52768</v>
      </c>
      <c r="P20" s="96"/>
      <c r="Q20" s="148">
        <v>89184</v>
      </c>
      <c r="R20" s="100"/>
      <c r="S20" s="101">
        <v>78</v>
      </c>
      <c r="T20" s="96"/>
      <c r="U20" s="101">
        <v>2</v>
      </c>
      <c r="V20" s="58"/>
      <c r="W20" s="102">
        <f>S20-U20</f>
        <v>76</v>
      </c>
      <c r="X20" s="96"/>
      <c r="Y20" s="101">
        <v>76</v>
      </c>
      <c r="Z20" s="96"/>
      <c r="AA20" s="101">
        <v>3</v>
      </c>
      <c r="AB20" s="58"/>
      <c r="AC20" s="102">
        <f>Y20-AA20</f>
        <v>73</v>
      </c>
      <c r="AD20" s="58"/>
      <c r="AE20" s="101">
        <v>141</v>
      </c>
      <c r="AF20" s="96"/>
      <c r="AG20" s="101">
        <v>7</v>
      </c>
      <c r="AH20" s="58"/>
      <c r="AI20" s="102">
        <f>AE20-AG20</f>
        <v>134</v>
      </c>
      <c r="AJ20" s="96"/>
      <c r="AK20" s="101">
        <v>138</v>
      </c>
      <c r="AL20" s="96"/>
      <c r="AM20" s="101">
        <v>7</v>
      </c>
      <c r="AN20" s="58"/>
      <c r="AO20" s="102">
        <f>AK20-AM20</f>
        <v>131</v>
      </c>
      <c r="AP20" s="58"/>
      <c r="AQ20" s="103">
        <f>MAX((W20+AC20)/2,AC20)</f>
        <v>74.5</v>
      </c>
      <c r="AR20" s="96"/>
      <c r="AS20" s="103">
        <f>(AI20+AO20)/2</f>
        <v>132.5</v>
      </c>
      <c r="AT20" s="96"/>
      <c r="AU20" s="104">
        <f>AS20+AQ20</f>
        <v>207</v>
      </c>
      <c r="AV20">
        <f>ROUND(AU20*2.3*190,2)</f>
        <v>90459</v>
      </c>
    </row>
    <row r="21" spans="1:48" x14ac:dyDescent="0.25">
      <c r="A21" s="94">
        <v>118245</v>
      </c>
      <c r="B21" s="5">
        <v>8862062</v>
      </c>
      <c r="C21" s="5">
        <v>886</v>
      </c>
      <c r="D21" s="5" t="s">
        <v>394</v>
      </c>
      <c r="E21" s="6">
        <v>2062</v>
      </c>
      <c r="F21" s="5" t="s">
        <v>5</v>
      </c>
      <c r="G21" s="5" t="s">
        <v>6</v>
      </c>
      <c r="H21" s="5" t="s">
        <v>398</v>
      </c>
      <c r="I21" s="95">
        <v>12491</v>
      </c>
      <c r="J21" s="96"/>
      <c r="K21" s="97">
        <v>27530.999999999996</v>
      </c>
      <c r="L21" s="98"/>
      <c r="M21" s="97">
        <v>15039.999999999996</v>
      </c>
      <c r="N21" s="99"/>
      <c r="O21" s="147">
        <v>16060</v>
      </c>
      <c r="P21" s="96"/>
      <c r="Q21" s="148">
        <v>31100</v>
      </c>
      <c r="R21" s="100"/>
      <c r="S21" s="101">
        <v>23</v>
      </c>
      <c r="T21" s="96"/>
      <c r="U21" s="101">
        <v>4</v>
      </c>
      <c r="V21" s="58"/>
      <c r="W21" s="102">
        <f>S21-U21</f>
        <v>19</v>
      </c>
      <c r="X21" s="96"/>
      <c r="Y21" s="101">
        <v>27</v>
      </c>
      <c r="Z21" s="96"/>
      <c r="AA21" s="101">
        <v>4</v>
      </c>
      <c r="AB21" s="58"/>
      <c r="AC21" s="102">
        <f>Y21-AA21</f>
        <v>23</v>
      </c>
      <c r="AD21" s="58"/>
      <c r="AE21" s="101">
        <v>45</v>
      </c>
      <c r="AF21" s="96"/>
      <c r="AG21" s="101">
        <v>5</v>
      </c>
      <c r="AH21" s="58"/>
      <c r="AI21" s="102">
        <f>AE21-AG21</f>
        <v>40</v>
      </c>
      <c r="AJ21" s="96"/>
      <c r="AK21" s="101">
        <v>47</v>
      </c>
      <c r="AL21" s="96"/>
      <c r="AM21" s="101">
        <v>7</v>
      </c>
      <c r="AN21" s="58"/>
      <c r="AO21" s="102">
        <f>AK21-AM21</f>
        <v>40</v>
      </c>
      <c r="AP21" s="58"/>
      <c r="AQ21" s="103">
        <f>MAX((W21+AC21)/2,AC21)</f>
        <v>23</v>
      </c>
      <c r="AR21" s="96"/>
      <c r="AS21" s="103">
        <f>(AI21+AO21)/2</f>
        <v>40</v>
      </c>
      <c r="AT21" s="96"/>
      <c r="AU21" s="104">
        <f>AS21+AQ21</f>
        <v>63</v>
      </c>
      <c r="AV21">
        <f>ROUND(AU21*2.3*190,2)</f>
        <v>27531</v>
      </c>
    </row>
    <row r="22" spans="1:48" x14ac:dyDescent="0.25">
      <c r="A22" s="94">
        <v>134057</v>
      </c>
      <c r="B22" s="5">
        <v>8862065</v>
      </c>
      <c r="C22" s="5">
        <v>886</v>
      </c>
      <c r="D22" s="5" t="s">
        <v>394</v>
      </c>
      <c r="E22" s="6">
        <v>2065</v>
      </c>
      <c r="F22" s="5" t="s">
        <v>311</v>
      </c>
      <c r="G22" s="5" t="s">
        <v>6</v>
      </c>
      <c r="H22" s="5" t="s">
        <v>398</v>
      </c>
      <c r="I22" s="95">
        <v>54935</v>
      </c>
      <c r="J22" s="96"/>
      <c r="K22" s="97">
        <v>88492.499999999985</v>
      </c>
      <c r="L22" s="98"/>
      <c r="M22" s="97">
        <v>33557.499999999985</v>
      </c>
      <c r="N22" s="99"/>
      <c r="O22" s="147">
        <v>51621</v>
      </c>
      <c r="P22" s="96"/>
      <c r="Q22" s="148">
        <v>85179</v>
      </c>
      <c r="R22" s="100"/>
      <c r="S22" s="101">
        <v>77</v>
      </c>
      <c r="T22" s="96"/>
      <c r="U22" s="101">
        <v>1</v>
      </c>
      <c r="V22" s="58"/>
      <c r="W22" s="102">
        <f>S22-U22</f>
        <v>76</v>
      </c>
      <c r="X22" s="96"/>
      <c r="Y22" s="101">
        <v>70</v>
      </c>
      <c r="Z22" s="96"/>
      <c r="AA22" s="101">
        <v>1</v>
      </c>
      <c r="AB22" s="58"/>
      <c r="AC22" s="102">
        <f>Y22-AA22</f>
        <v>69</v>
      </c>
      <c r="AD22" s="58"/>
      <c r="AE22" s="101">
        <v>134</v>
      </c>
      <c r="AF22" s="96"/>
      <c r="AG22" s="101">
        <v>0</v>
      </c>
      <c r="AH22" s="58"/>
      <c r="AI22" s="102">
        <f>AE22-AG22</f>
        <v>134</v>
      </c>
      <c r="AJ22" s="96"/>
      <c r="AK22" s="101">
        <v>126</v>
      </c>
      <c r="AL22" s="96"/>
      <c r="AM22" s="101">
        <v>0</v>
      </c>
      <c r="AN22" s="58"/>
      <c r="AO22" s="102">
        <f>AK22-AM22</f>
        <v>126</v>
      </c>
      <c r="AP22" s="58"/>
      <c r="AQ22" s="103">
        <f>MAX((W22+AC22)/2,AC22)</f>
        <v>72.5</v>
      </c>
      <c r="AR22" s="96"/>
      <c r="AS22" s="103">
        <f>(AI22+AO22)/2</f>
        <v>130</v>
      </c>
      <c r="AT22" s="96"/>
      <c r="AU22" s="104">
        <f>AS22+AQ22</f>
        <v>202.5</v>
      </c>
      <c r="AV22">
        <f>ROUND(AU22*2.3*190,2)</f>
        <v>88492.5</v>
      </c>
    </row>
    <row r="23" spans="1:48" x14ac:dyDescent="0.25">
      <c r="A23" s="94">
        <v>118246</v>
      </c>
      <c r="B23" s="5">
        <v>8862066</v>
      </c>
      <c r="C23" s="5">
        <v>886</v>
      </c>
      <c r="D23" s="5" t="s">
        <v>394</v>
      </c>
      <c r="E23" s="6">
        <v>2066</v>
      </c>
      <c r="F23" s="5" t="s">
        <v>7</v>
      </c>
      <c r="G23" s="5" t="s">
        <v>6</v>
      </c>
      <c r="H23" s="5" t="s">
        <v>398</v>
      </c>
      <c r="I23" s="95">
        <v>32375</v>
      </c>
      <c r="J23" s="96"/>
      <c r="K23" s="97">
        <v>50691.999999999993</v>
      </c>
      <c r="L23" s="98"/>
      <c r="M23" s="97">
        <v>18316.999999999993</v>
      </c>
      <c r="N23" s="99"/>
      <c r="O23" s="147">
        <v>29571</v>
      </c>
      <c r="P23" s="96"/>
      <c r="Q23" s="148">
        <v>47888</v>
      </c>
      <c r="R23" s="100"/>
      <c r="S23" s="101">
        <v>45</v>
      </c>
      <c r="T23" s="96"/>
      <c r="U23" s="101">
        <v>5</v>
      </c>
      <c r="V23" s="58"/>
      <c r="W23" s="102">
        <f>S23-U23</f>
        <v>40</v>
      </c>
      <c r="X23" s="96"/>
      <c r="Y23" s="101">
        <v>46</v>
      </c>
      <c r="Z23" s="96"/>
      <c r="AA23" s="101">
        <v>5</v>
      </c>
      <c r="AB23" s="58"/>
      <c r="AC23" s="102">
        <f>Y23-AA23</f>
        <v>41</v>
      </c>
      <c r="AD23" s="58"/>
      <c r="AE23" s="101">
        <v>79</v>
      </c>
      <c r="AF23" s="96"/>
      <c r="AG23" s="101">
        <v>5</v>
      </c>
      <c r="AH23" s="58"/>
      <c r="AI23" s="102">
        <f>AE23-AG23</f>
        <v>74</v>
      </c>
      <c r="AJ23" s="96"/>
      <c r="AK23" s="101">
        <v>82</v>
      </c>
      <c r="AL23" s="96"/>
      <c r="AM23" s="101">
        <v>6</v>
      </c>
      <c r="AN23" s="58"/>
      <c r="AO23" s="102">
        <f>AK23-AM23</f>
        <v>76</v>
      </c>
      <c r="AP23" s="58"/>
      <c r="AQ23" s="103">
        <f>MAX((W23+AC23)/2,AC23)</f>
        <v>41</v>
      </c>
      <c r="AR23" s="96"/>
      <c r="AS23" s="103">
        <f>(AI23+AO23)/2</f>
        <v>75</v>
      </c>
      <c r="AT23" s="96"/>
      <c r="AU23" s="104">
        <f>AS23+AQ23</f>
        <v>116</v>
      </c>
      <c r="AV23">
        <f>ROUND(AU23*2.3*190,2)</f>
        <v>50692</v>
      </c>
    </row>
    <row r="24" spans="1:48" x14ac:dyDescent="0.25">
      <c r="A24" s="94">
        <v>118254</v>
      </c>
      <c r="B24" s="5">
        <v>8862088</v>
      </c>
      <c r="C24" s="5">
        <v>886</v>
      </c>
      <c r="D24" s="5" t="s">
        <v>394</v>
      </c>
      <c r="E24" s="6">
        <v>2088</v>
      </c>
      <c r="F24" s="5" t="s">
        <v>8</v>
      </c>
      <c r="G24" s="5" t="s">
        <v>6</v>
      </c>
      <c r="H24" s="5" t="s">
        <v>398</v>
      </c>
      <c r="I24" s="95">
        <v>16188</v>
      </c>
      <c r="J24" s="96"/>
      <c r="K24" s="97">
        <v>29060.499999999996</v>
      </c>
      <c r="L24" s="98"/>
      <c r="M24" s="97">
        <v>12872.499999999996</v>
      </c>
      <c r="N24" s="99"/>
      <c r="O24" s="147">
        <v>16952</v>
      </c>
      <c r="P24" s="96"/>
      <c r="Q24" s="148">
        <v>29825</v>
      </c>
      <c r="R24" s="100"/>
      <c r="S24" s="101">
        <v>25</v>
      </c>
      <c r="T24" s="96"/>
      <c r="U24" s="101">
        <v>0</v>
      </c>
      <c r="V24" s="58"/>
      <c r="W24" s="102">
        <f>S24-U24</f>
        <v>25</v>
      </c>
      <c r="X24" s="96"/>
      <c r="Y24" s="101">
        <v>23</v>
      </c>
      <c r="Z24" s="96"/>
      <c r="AA24" s="101">
        <v>1</v>
      </c>
      <c r="AB24" s="58"/>
      <c r="AC24" s="102">
        <f>Y24-AA24</f>
        <v>22</v>
      </c>
      <c r="AD24" s="58"/>
      <c r="AE24" s="101">
        <v>43</v>
      </c>
      <c r="AF24" s="96"/>
      <c r="AG24" s="101">
        <v>0</v>
      </c>
      <c r="AH24" s="58"/>
      <c r="AI24" s="102">
        <f>AE24-AG24</f>
        <v>43</v>
      </c>
      <c r="AJ24" s="96"/>
      <c r="AK24" s="101">
        <v>44</v>
      </c>
      <c r="AL24" s="96"/>
      <c r="AM24" s="101">
        <v>1</v>
      </c>
      <c r="AN24" s="58"/>
      <c r="AO24" s="102">
        <f>AK24-AM24</f>
        <v>43</v>
      </c>
      <c r="AP24" s="58"/>
      <c r="AQ24" s="103">
        <f>MAX((W24+AC24)/2,AC24)</f>
        <v>23.5</v>
      </c>
      <c r="AR24" s="96"/>
      <c r="AS24" s="103">
        <f>(AI24+AO24)/2</f>
        <v>43</v>
      </c>
      <c r="AT24" s="96"/>
      <c r="AU24" s="104">
        <f>AS24+AQ24</f>
        <v>66.5</v>
      </c>
      <c r="AV24">
        <f>ROUND(AU24*2.3*190,2)</f>
        <v>29060.5</v>
      </c>
    </row>
    <row r="25" spans="1:48" x14ac:dyDescent="0.25">
      <c r="A25" s="94">
        <v>118255</v>
      </c>
      <c r="B25" s="5">
        <v>8862089</v>
      </c>
      <c r="C25" s="5">
        <v>886</v>
      </c>
      <c r="D25" s="5" t="s">
        <v>394</v>
      </c>
      <c r="E25" s="6">
        <v>2089</v>
      </c>
      <c r="F25" s="5" t="s">
        <v>9</v>
      </c>
      <c r="G25" s="5" t="s">
        <v>6</v>
      </c>
      <c r="H25" s="5" t="s">
        <v>397</v>
      </c>
      <c r="I25" s="95">
        <v>30590</v>
      </c>
      <c r="J25" s="96"/>
      <c r="K25" s="97">
        <v>51565.999999999993</v>
      </c>
      <c r="L25" s="98"/>
      <c r="M25" s="97">
        <v>20975.999999999993</v>
      </c>
      <c r="N25" s="99"/>
      <c r="O25" s="147">
        <v>30081</v>
      </c>
      <c r="P25" s="96"/>
      <c r="Q25" s="148">
        <v>51057</v>
      </c>
      <c r="R25" s="100"/>
      <c r="S25" s="101">
        <v>41</v>
      </c>
      <c r="T25" s="96"/>
      <c r="U25" s="101">
        <v>0</v>
      </c>
      <c r="V25" s="58"/>
      <c r="W25" s="102">
        <f>S25-U25</f>
        <v>41</v>
      </c>
      <c r="X25" s="96"/>
      <c r="Y25" s="101">
        <v>42</v>
      </c>
      <c r="Z25" s="96"/>
      <c r="AA25" s="101">
        <v>3</v>
      </c>
      <c r="AB25" s="58"/>
      <c r="AC25" s="102">
        <f>Y25-AA25</f>
        <v>39</v>
      </c>
      <c r="AD25" s="58"/>
      <c r="AE25" s="101">
        <v>74</v>
      </c>
      <c r="AF25" s="96"/>
      <c r="AG25" s="101">
        <v>2</v>
      </c>
      <c r="AH25" s="58"/>
      <c r="AI25" s="102">
        <f>AE25-AG25</f>
        <v>72</v>
      </c>
      <c r="AJ25" s="96"/>
      <c r="AK25" s="101">
        <v>85</v>
      </c>
      <c r="AL25" s="96"/>
      <c r="AM25" s="101">
        <v>1</v>
      </c>
      <c r="AN25" s="58"/>
      <c r="AO25" s="102">
        <f>AK25-AM25</f>
        <v>84</v>
      </c>
      <c r="AP25" s="58"/>
      <c r="AQ25" s="103">
        <f>MAX((W25+AC25)/2,AC25)</f>
        <v>40</v>
      </c>
      <c r="AR25" s="96"/>
      <c r="AS25" s="103">
        <f>(AI25+AO25)/2</f>
        <v>78</v>
      </c>
      <c r="AT25" s="96"/>
      <c r="AU25" s="104">
        <f>AS25+AQ25</f>
        <v>118</v>
      </c>
      <c r="AV25">
        <f>ROUND(AU25*2.3*190,2)</f>
        <v>51566</v>
      </c>
    </row>
    <row r="26" spans="1:48" x14ac:dyDescent="0.25">
      <c r="A26" s="94">
        <v>118257</v>
      </c>
      <c r="B26" s="5">
        <v>8862094</v>
      </c>
      <c r="C26" s="5">
        <v>886</v>
      </c>
      <c r="D26" s="5" t="s">
        <v>394</v>
      </c>
      <c r="E26" s="6">
        <v>2094</v>
      </c>
      <c r="F26" s="5" t="s">
        <v>10</v>
      </c>
      <c r="G26" s="5" t="s">
        <v>6</v>
      </c>
      <c r="H26" s="5" t="s">
        <v>398</v>
      </c>
      <c r="I26" s="95">
        <v>19119</v>
      </c>
      <c r="J26" s="96"/>
      <c r="K26" s="97">
        <v>33211.999999999993</v>
      </c>
      <c r="L26" s="98"/>
      <c r="M26" s="97">
        <v>14092.999999999993</v>
      </c>
      <c r="N26" s="99"/>
      <c r="O26" s="147">
        <v>19374</v>
      </c>
      <c r="P26" s="96"/>
      <c r="Q26" s="148">
        <v>33467</v>
      </c>
      <c r="R26" s="100"/>
      <c r="S26" s="101">
        <v>27</v>
      </c>
      <c r="T26" s="96"/>
      <c r="U26" s="101">
        <v>1</v>
      </c>
      <c r="V26" s="58"/>
      <c r="W26" s="102">
        <f>S26-U26</f>
        <v>26</v>
      </c>
      <c r="X26" s="96"/>
      <c r="Y26" s="101">
        <v>28</v>
      </c>
      <c r="Z26" s="96"/>
      <c r="AA26" s="101">
        <v>1</v>
      </c>
      <c r="AB26" s="58"/>
      <c r="AC26" s="102">
        <f>Y26-AA26</f>
        <v>27</v>
      </c>
      <c r="AD26" s="58"/>
      <c r="AE26" s="101">
        <v>49</v>
      </c>
      <c r="AF26" s="96"/>
      <c r="AG26" s="101">
        <v>1</v>
      </c>
      <c r="AH26" s="58"/>
      <c r="AI26" s="102">
        <f>AE26-AG26</f>
        <v>48</v>
      </c>
      <c r="AJ26" s="96"/>
      <c r="AK26" s="101">
        <v>51</v>
      </c>
      <c r="AL26" s="96"/>
      <c r="AM26" s="101">
        <v>1</v>
      </c>
      <c r="AN26" s="58"/>
      <c r="AO26" s="102">
        <f>AK26-AM26</f>
        <v>50</v>
      </c>
      <c r="AP26" s="58"/>
      <c r="AQ26" s="103">
        <f>MAX((W26+AC26)/2,AC26)</f>
        <v>27</v>
      </c>
      <c r="AR26" s="96"/>
      <c r="AS26" s="103">
        <f>(AI26+AO26)/2</f>
        <v>49</v>
      </c>
      <c r="AT26" s="96"/>
      <c r="AU26" s="104">
        <f>AS26+AQ26</f>
        <v>76</v>
      </c>
      <c r="AV26">
        <f>ROUND(AU26*2.3*190,2)</f>
        <v>33212</v>
      </c>
    </row>
    <row r="27" spans="1:48" x14ac:dyDescent="0.25">
      <c r="A27" s="94">
        <v>118258</v>
      </c>
      <c r="B27" s="5">
        <v>8862095</v>
      </c>
      <c r="C27" s="5">
        <v>886</v>
      </c>
      <c r="D27" s="5" t="s">
        <v>394</v>
      </c>
      <c r="E27" s="6">
        <v>2095</v>
      </c>
      <c r="F27" s="5" t="s">
        <v>11</v>
      </c>
      <c r="G27" s="5" t="s">
        <v>6</v>
      </c>
      <c r="H27" s="5" t="s">
        <v>398</v>
      </c>
      <c r="I27" s="95">
        <v>33012</v>
      </c>
      <c r="J27" s="96"/>
      <c r="K27" s="97">
        <v>45666.499999999993</v>
      </c>
      <c r="L27" s="98"/>
      <c r="M27" s="97">
        <v>12654.499999999993</v>
      </c>
      <c r="N27" s="99"/>
      <c r="O27" s="147">
        <v>26639</v>
      </c>
      <c r="P27" s="96"/>
      <c r="Q27" s="148">
        <v>39294</v>
      </c>
      <c r="R27" s="100"/>
      <c r="S27" s="101">
        <v>35</v>
      </c>
      <c r="T27" s="96"/>
      <c r="U27" s="101">
        <v>3</v>
      </c>
      <c r="V27" s="58"/>
      <c r="W27" s="102">
        <f>S27-U27</f>
        <v>32</v>
      </c>
      <c r="X27" s="96"/>
      <c r="Y27" s="101">
        <v>29</v>
      </c>
      <c r="Z27" s="96"/>
      <c r="AA27" s="101">
        <v>4</v>
      </c>
      <c r="AB27" s="58"/>
      <c r="AC27" s="102">
        <f>Y27-AA27</f>
        <v>25</v>
      </c>
      <c r="AD27" s="58"/>
      <c r="AE27" s="101">
        <v>85</v>
      </c>
      <c r="AF27" s="96"/>
      <c r="AG27" s="101">
        <v>8</v>
      </c>
      <c r="AH27" s="58"/>
      <c r="AI27" s="102">
        <f>AE27-AG27</f>
        <v>77</v>
      </c>
      <c r="AJ27" s="96"/>
      <c r="AK27" s="101">
        <v>83</v>
      </c>
      <c r="AL27" s="96"/>
      <c r="AM27" s="101">
        <v>8</v>
      </c>
      <c r="AN27" s="58"/>
      <c r="AO27" s="102">
        <f>AK27-AM27</f>
        <v>75</v>
      </c>
      <c r="AP27" s="58"/>
      <c r="AQ27" s="103">
        <f>MAX((W27+AC27)/2,AC27)</f>
        <v>28.5</v>
      </c>
      <c r="AR27" s="96"/>
      <c r="AS27" s="103">
        <f>(AI27+AO27)/2</f>
        <v>76</v>
      </c>
      <c r="AT27" s="96"/>
      <c r="AU27" s="104">
        <f>AS27+AQ27</f>
        <v>104.5</v>
      </c>
      <c r="AV27">
        <f>ROUND(AU27*2.3*190,2)</f>
        <v>45666.5</v>
      </c>
    </row>
    <row r="28" spans="1:48" x14ac:dyDescent="0.25">
      <c r="A28" s="94">
        <v>118262</v>
      </c>
      <c r="B28" s="5">
        <v>8862109</v>
      </c>
      <c r="C28" s="5">
        <v>886</v>
      </c>
      <c r="D28" s="5" t="s">
        <v>394</v>
      </c>
      <c r="E28" s="6">
        <v>2109</v>
      </c>
      <c r="F28" s="5" t="s">
        <v>12</v>
      </c>
      <c r="G28" s="5" t="s">
        <v>6</v>
      </c>
      <c r="H28" s="5" t="s">
        <v>398</v>
      </c>
      <c r="I28" s="95">
        <v>21541</v>
      </c>
      <c r="J28" s="96"/>
      <c r="K28" s="97">
        <v>35833.999999999993</v>
      </c>
      <c r="L28" s="98"/>
      <c r="M28" s="97">
        <v>14292.999999999993</v>
      </c>
      <c r="N28" s="99"/>
      <c r="O28" s="147">
        <v>20904</v>
      </c>
      <c r="P28" s="96"/>
      <c r="Q28" s="148">
        <v>35197</v>
      </c>
      <c r="R28" s="100"/>
      <c r="S28" s="101">
        <v>29</v>
      </c>
      <c r="T28" s="96"/>
      <c r="U28" s="101">
        <v>1</v>
      </c>
      <c r="V28" s="58"/>
      <c r="W28" s="102">
        <f>S28-U28</f>
        <v>28</v>
      </c>
      <c r="X28" s="96"/>
      <c r="Y28" s="101">
        <v>29</v>
      </c>
      <c r="Z28" s="96"/>
      <c r="AA28" s="101">
        <v>2</v>
      </c>
      <c r="AB28" s="58"/>
      <c r="AC28" s="102">
        <f>Y28-AA28</f>
        <v>27</v>
      </c>
      <c r="AD28" s="58"/>
      <c r="AE28" s="101">
        <v>54</v>
      </c>
      <c r="AF28" s="96"/>
      <c r="AG28" s="101">
        <v>1</v>
      </c>
      <c r="AH28" s="58"/>
      <c r="AI28" s="102">
        <f>AE28-AG28</f>
        <v>53</v>
      </c>
      <c r="AJ28" s="96"/>
      <c r="AK28" s="101">
        <v>57</v>
      </c>
      <c r="AL28" s="96"/>
      <c r="AM28" s="101">
        <v>1</v>
      </c>
      <c r="AN28" s="58"/>
      <c r="AO28" s="102">
        <f>AK28-AM28</f>
        <v>56</v>
      </c>
      <c r="AP28" s="58"/>
      <c r="AQ28" s="103">
        <f>MAX((W28+AC28)/2,AC28)</f>
        <v>27.5</v>
      </c>
      <c r="AR28" s="96"/>
      <c r="AS28" s="103">
        <f>(AI28+AO28)/2</f>
        <v>54.5</v>
      </c>
      <c r="AT28" s="96"/>
      <c r="AU28" s="104">
        <f>AS28+AQ28</f>
        <v>82</v>
      </c>
      <c r="AV28">
        <f>ROUND(AU28*2.3*190,2)</f>
        <v>35834</v>
      </c>
    </row>
    <row r="29" spans="1:48" x14ac:dyDescent="0.25">
      <c r="A29" s="94">
        <v>118264</v>
      </c>
      <c r="B29" s="5">
        <v>8862116</v>
      </c>
      <c r="C29" s="5">
        <v>886</v>
      </c>
      <c r="D29" s="5" t="s">
        <v>394</v>
      </c>
      <c r="E29" s="6">
        <v>2116</v>
      </c>
      <c r="F29" s="5" t="s">
        <v>13</v>
      </c>
      <c r="G29" s="5" t="s">
        <v>6</v>
      </c>
      <c r="H29" s="5" t="s">
        <v>398</v>
      </c>
      <c r="I29" s="95">
        <v>11472</v>
      </c>
      <c r="J29" s="96"/>
      <c r="K29" s="97">
        <v>20101.999999999996</v>
      </c>
      <c r="L29" s="98"/>
      <c r="M29" s="97">
        <v>8629.9999999999964</v>
      </c>
      <c r="N29" s="99"/>
      <c r="O29" s="147">
        <v>11727</v>
      </c>
      <c r="P29" s="96"/>
      <c r="Q29" s="148">
        <v>20357</v>
      </c>
      <c r="R29" s="100"/>
      <c r="S29" s="101">
        <v>28</v>
      </c>
      <c r="T29" s="96"/>
      <c r="U29" s="101">
        <v>9</v>
      </c>
      <c r="V29" s="58"/>
      <c r="W29" s="102">
        <f>S29-U29</f>
        <v>19</v>
      </c>
      <c r="X29" s="96"/>
      <c r="Y29" s="101">
        <v>24</v>
      </c>
      <c r="Z29" s="96"/>
      <c r="AA29" s="101">
        <v>8</v>
      </c>
      <c r="AB29" s="58"/>
      <c r="AC29" s="102">
        <f>Y29-AA29</f>
        <v>16</v>
      </c>
      <c r="AD29" s="58"/>
      <c r="AE29" s="101">
        <v>56</v>
      </c>
      <c r="AF29" s="96"/>
      <c r="AG29" s="101">
        <v>25</v>
      </c>
      <c r="AH29" s="58"/>
      <c r="AI29" s="102">
        <f>AE29-AG29</f>
        <v>31</v>
      </c>
      <c r="AJ29" s="96"/>
      <c r="AK29" s="101">
        <v>48</v>
      </c>
      <c r="AL29" s="96"/>
      <c r="AM29" s="101">
        <v>22</v>
      </c>
      <c r="AN29" s="58"/>
      <c r="AO29" s="102">
        <f>AK29-AM29</f>
        <v>26</v>
      </c>
      <c r="AP29" s="58"/>
      <c r="AQ29" s="103">
        <f>MAX((W29+AC29)/2,AC29)</f>
        <v>17.5</v>
      </c>
      <c r="AR29" s="96"/>
      <c r="AS29" s="103">
        <f>(AI29+AO29)/2</f>
        <v>28.5</v>
      </c>
      <c r="AT29" s="96"/>
      <c r="AU29" s="104">
        <f>AS29+AQ29</f>
        <v>46</v>
      </c>
      <c r="AV29">
        <f>ROUND(AU29*2.3*190,2)</f>
        <v>20102</v>
      </c>
    </row>
    <row r="30" spans="1:48" x14ac:dyDescent="0.25">
      <c r="A30" s="94">
        <v>118265</v>
      </c>
      <c r="B30" s="5">
        <v>8862119</v>
      </c>
      <c r="C30" s="5">
        <v>886</v>
      </c>
      <c r="D30" s="5" t="s">
        <v>394</v>
      </c>
      <c r="E30" s="6">
        <v>2119</v>
      </c>
      <c r="F30" s="5" t="s">
        <v>14</v>
      </c>
      <c r="G30" s="5" t="s">
        <v>6</v>
      </c>
      <c r="H30" s="5" t="s">
        <v>398</v>
      </c>
      <c r="I30" s="95">
        <v>54808</v>
      </c>
      <c r="J30" s="96"/>
      <c r="K30" s="97">
        <v>99854.499999999985</v>
      </c>
      <c r="L30" s="98"/>
      <c r="M30" s="97">
        <v>45046.499999999985</v>
      </c>
      <c r="N30" s="99"/>
      <c r="O30" s="147">
        <v>58249</v>
      </c>
      <c r="P30" s="96"/>
      <c r="Q30" s="148">
        <v>103296</v>
      </c>
      <c r="R30" s="100"/>
      <c r="S30" s="101">
        <v>93</v>
      </c>
      <c r="T30" s="96"/>
      <c r="U30" s="101">
        <v>8</v>
      </c>
      <c r="V30" s="58"/>
      <c r="W30" s="102">
        <f>S30-U30</f>
        <v>85</v>
      </c>
      <c r="X30" s="96"/>
      <c r="Y30" s="101">
        <v>85</v>
      </c>
      <c r="Z30" s="96"/>
      <c r="AA30" s="101">
        <v>5</v>
      </c>
      <c r="AB30" s="58"/>
      <c r="AC30" s="102">
        <f>Y30-AA30</f>
        <v>80</v>
      </c>
      <c r="AD30" s="58"/>
      <c r="AE30" s="101">
        <v>177</v>
      </c>
      <c r="AF30" s="96"/>
      <c r="AG30" s="101">
        <v>20</v>
      </c>
      <c r="AH30" s="58"/>
      <c r="AI30" s="102">
        <f>AE30-AG30</f>
        <v>157</v>
      </c>
      <c r="AJ30" s="96"/>
      <c r="AK30" s="101">
        <v>153</v>
      </c>
      <c r="AL30" s="96"/>
      <c r="AM30" s="101">
        <v>18</v>
      </c>
      <c r="AN30" s="58"/>
      <c r="AO30" s="102">
        <f>AK30-AM30</f>
        <v>135</v>
      </c>
      <c r="AP30" s="58"/>
      <c r="AQ30" s="103">
        <f>MAX((W30+AC30)/2,AC30)</f>
        <v>82.5</v>
      </c>
      <c r="AR30" s="96"/>
      <c r="AS30" s="103">
        <f>(AI30+AO30)/2</f>
        <v>146</v>
      </c>
      <c r="AT30" s="96"/>
      <c r="AU30" s="104">
        <f>AS30+AQ30</f>
        <v>228.5</v>
      </c>
      <c r="AV30">
        <f>ROUND(AU30*2.3*190,2)</f>
        <v>99854.5</v>
      </c>
    </row>
    <row r="31" spans="1:48" x14ac:dyDescent="0.25">
      <c r="A31" s="94">
        <v>118266</v>
      </c>
      <c r="B31" s="5">
        <v>8862120</v>
      </c>
      <c r="C31" s="5">
        <v>886</v>
      </c>
      <c r="D31" s="5" t="s">
        <v>394</v>
      </c>
      <c r="E31" s="6">
        <v>2120</v>
      </c>
      <c r="F31" s="5" t="s">
        <v>15</v>
      </c>
      <c r="G31" s="5" t="s">
        <v>6</v>
      </c>
      <c r="H31" s="5" t="s">
        <v>398</v>
      </c>
      <c r="I31" s="95">
        <v>17207</v>
      </c>
      <c r="J31" s="96"/>
      <c r="K31" s="97">
        <v>30808.499999999996</v>
      </c>
      <c r="L31" s="98"/>
      <c r="M31" s="97">
        <v>13601.499999999996</v>
      </c>
      <c r="N31" s="99"/>
      <c r="O31" s="147">
        <v>17972</v>
      </c>
      <c r="P31" s="96"/>
      <c r="Q31" s="148">
        <v>31574</v>
      </c>
      <c r="R31" s="100"/>
      <c r="S31" s="101">
        <v>26</v>
      </c>
      <c r="T31" s="96"/>
      <c r="U31" s="101">
        <v>1</v>
      </c>
      <c r="V31" s="58"/>
      <c r="W31" s="102">
        <f>S31-U31</f>
        <v>25</v>
      </c>
      <c r="X31" s="96"/>
      <c r="Y31" s="101">
        <v>25</v>
      </c>
      <c r="Z31" s="96"/>
      <c r="AA31" s="101">
        <v>1</v>
      </c>
      <c r="AB31" s="58"/>
      <c r="AC31" s="102">
        <f>Y31-AA31</f>
        <v>24</v>
      </c>
      <c r="AD31" s="58"/>
      <c r="AE31" s="101">
        <v>52</v>
      </c>
      <c r="AF31" s="96"/>
      <c r="AG31" s="101">
        <v>7</v>
      </c>
      <c r="AH31" s="58"/>
      <c r="AI31" s="102">
        <f>AE31-AG31</f>
        <v>45</v>
      </c>
      <c r="AJ31" s="96"/>
      <c r="AK31" s="101">
        <v>54</v>
      </c>
      <c r="AL31" s="96"/>
      <c r="AM31" s="101">
        <v>7</v>
      </c>
      <c r="AN31" s="58"/>
      <c r="AO31" s="102">
        <f>AK31-AM31</f>
        <v>47</v>
      </c>
      <c r="AP31" s="58"/>
      <c r="AQ31" s="103">
        <f>MAX((W31+AC31)/2,AC31)</f>
        <v>24.5</v>
      </c>
      <c r="AR31" s="96"/>
      <c r="AS31" s="103">
        <f>(AI31+AO31)/2</f>
        <v>46</v>
      </c>
      <c r="AT31" s="96"/>
      <c r="AU31" s="104">
        <f>AS31+AQ31</f>
        <v>70.5</v>
      </c>
      <c r="AV31">
        <f>ROUND(AU31*2.3*190,2)</f>
        <v>30808.5</v>
      </c>
    </row>
    <row r="32" spans="1:48" x14ac:dyDescent="0.25">
      <c r="A32" s="94">
        <v>118270</v>
      </c>
      <c r="B32" s="5">
        <v>8862127</v>
      </c>
      <c r="C32" s="5">
        <v>886</v>
      </c>
      <c r="D32" s="5" t="s">
        <v>394</v>
      </c>
      <c r="E32" s="6">
        <v>2127</v>
      </c>
      <c r="F32" s="5" t="s">
        <v>16</v>
      </c>
      <c r="G32" s="5" t="s">
        <v>6</v>
      </c>
      <c r="H32" s="5" t="s">
        <v>398</v>
      </c>
      <c r="I32" s="95">
        <v>49072</v>
      </c>
      <c r="J32" s="96"/>
      <c r="K32" s="97">
        <v>95047.499999999985</v>
      </c>
      <c r="L32" s="98"/>
      <c r="M32" s="97">
        <v>45975.499999999985</v>
      </c>
      <c r="N32" s="99"/>
      <c r="O32" s="147">
        <v>55445</v>
      </c>
      <c r="P32" s="96"/>
      <c r="Q32" s="148">
        <v>101421</v>
      </c>
      <c r="R32" s="100"/>
      <c r="S32" s="101">
        <v>97</v>
      </c>
      <c r="T32" s="96"/>
      <c r="U32" s="101">
        <v>10</v>
      </c>
      <c r="V32" s="58"/>
      <c r="W32" s="102">
        <f>S32-U32</f>
        <v>87</v>
      </c>
      <c r="X32" s="96"/>
      <c r="Y32" s="101">
        <v>89</v>
      </c>
      <c r="Z32" s="96"/>
      <c r="AA32" s="101">
        <v>7</v>
      </c>
      <c r="AB32" s="58"/>
      <c r="AC32" s="102">
        <f>Y32-AA32</f>
        <v>82</v>
      </c>
      <c r="AD32" s="58"/>
      <c r="AE32" s="101">
        <v>145</v>
      </c>
      <c r="AF32" s="96"/>
      <c r="AG32" s="101">
        <v>12</v>
      </c>
      <c r="AH32" s="58"/>
      <c r="AI32" s="102">
        <f>AE32-AG32</f>
        <v>133</v>
      </c>
      <c r="AJ32" s="96"/>
      <c r="AK32" s="101">
        <v>143</v>
      </c>
      <c r="AL32" s="96"/>
      <c r="AM32" s="101">
        <v>10</v>
      </c>
      <c r="AN32" s="58"/>
      <c r="AO32" s="102">
        <f>AK32-AM32</f>
        <v>133</v>
      </c>
      <c r="AP32" s="58"/>
      <c r="AQ32" s="103">
        <f>MAX((W32+AC32)/2,AC32)</f>
        <v>84.5</v>
      </c>
      <c r="AR32" s="96"/>
      <c r="AS32" s="103">
        <f>(AI32+AO32)/2</f>
        <v>133</v>
      </c>
      <c r="AT32" s="96"/>
      <c r="AU32" s="104">
        <f>AS32+AQ32</f>
        <v>217.5</v>
      </c>
      <c r="AV32">
        <f>ROUND(AU32*2.3*190,2)</f>
        <v>95047.5</v>
      </c>
    </row>
    <row r="33" spans="1:48" x14ac:dyDescent="0.25">
      <c r="A33" s="94">
        <v>118271</v>
      </c>
      <c r="B33" s="5">
        <v>8862128</v>
      </c>
      <c r="C33" s="5">
        <v>886</v>
      </c>
      <c r="D33" s="5" t="s">
        <v>394</v>
      </c>
      <c r="E33" s="6">
        <v>2128</v>
      </c>
      <c r="F33" s="5" t="s">
        <v>17</v>
      </c>
      <c r="G33" s="5" t="s">
        <v>6</v>
      </c>
      <c r="H33" s="5" t="s">
        <v>398</v>
      </c>
      <c r="I33" s="95">
        <v>19757</v>
      </c>
      <c r="J33" s="96"/>
      <c r="K33" s="97">
        <v>34522.999999999993</v>
      </c>
      <c r="L33" s="98"/>
      <c r="M33" s="97">
        <v>14765.999999999993</v>
      </c>
      <c r="N33" s="99"/>
      <c r="O33" s="147">
        <v>20139</v>
      </c>
      <c r="P33" s="96"/>
      <c r="Q33" s="148">
        <v>34905</v>
      </c>
      <c r="R33" s="100"/>
      <c r="S33" s="101">
        <v>28</v>
      </c>
      <c r="T33" s="96"/>
      <c r="U33" s="101">
        <v>0</v>
      </c>
      <c r="V33" s="58"/>
      <c r="W33" s="102">
        <f>S33-U33</f>
        <v>28</v>
      </c>
      <c r="X33" s="96"/>
      <c r="Y33" s="101">
        <v>29</v>
      </c>
      <c r="Z33" s="96"/>
      <c r="AA33" s="101">
        <v>0</v>
      </c>
      <c r="AB33" s="58"/>
      <c r="AC33" s="102">
        <f>Y33-AA33</f>
        <v>29</v>
      </c>
      <c r="AD33" s="58"/>
      <c r="AE33" s="101">
        <v>55</v>
      </c>
      <c r="AF33" s="96"/>
      <c r="AG33" s="101">
        <v>4</v>
      </c>
      <c r="AH33" s="58"/>
      <c r="AI33" s="102">
        <f>AE33-AG33</f>
        <v>51</v>
      </c>
      <c r="AJ33" s="96"/>
      <c r="AK33" s="101">
        <v>53</v>
      </c>
      <c r="AL33" s="96"/>
      <c r="AM33" s="101">
        <v>4</v>
      </c>
      <c r="AN33" s="58"/>
      <c r="AO33" s="102">
        <f>AK33-AM33</f>
        <v>49</v>
      </c>
      <c r="AP33" s="58"/>
      <c r="AQ33" s="103">
        <f>MAX((W33+AC33)/2,AC33)</f>
        <v>29</v>
      </c>
      <c r="AR33" s="96"/>
      <c r="AS33" s="103">
        <f>(AI33+AO33)/2</f>
        <v>50</v>
      </c>
      <c r="AT33" s="96"/>
      <c r="AU33" s="104">
        <f>AS33+AQ33</f>
        <v>79</v>
      </c>
      <c r="AV33">
        <f>ROUND(AU33*2.3*190,2)</f>
        <v>34523</v>
      </c>
    </row>
    <row r="34" spans="1:48" x14ac:dyDescent="0.25">
      <c r="A34" s="94">
        <v>118272</v>
      </c>
      <c r="B34" s="5">
        <v>8862130</v>
      </c>
      <c r="C34" s="5">
        <v>886</v>
      </c>
      <c r="D34" s="5" t="s">
        <v>394</v>
      </c>
      <c r="E34" s="6">
        <v>2130</v>
      </c>
      <c r="F34" s="5" t="s">
        <v>18</v>
      </c>
      <c r="G34" s="5" t="s">
        <v>6</v>
      </c>
      <c r="H34" s="5" t="s">
        <v>398</v>
      </c>
      <c r="I34" s="95">
        <v>14531</v>
      </c>
      <c r="J34" s="96"/>
      <c r="K34" s="97">
        <v>26875.499999999996</v>
      </c>
      <c r="L34" s="98"/>
      <c r="M34" s="97">
        <v>12344.499999999996</v>
      </c>
      <c r="N34" s="99"/>
      <c r="O34" s="147">
        <v>15678</v>
      </c>
      <c r="P34" s="96"/>
      <c r="Q34" s="148">
        <v>28023</v>
      </c>
      <c r="R34" s="100"/>
      <c r="S34" s="101">
        <v>27</v>
      </c>
      <c r="T34" s="96"/>
      <c r="U34" s="101">
        <v>0</v>
      </c>
      <c r="V34" s="58"/>
      <c r="W34" s="102">
        <f>S34-U34</f>
        <v>27</v>
      </c>
      <c r="X34" s="96"/>
      <c r="Y34" s="101">
        <v>24</v>
      </c>
      <c r="Z34" s="96"/>
      <c r="AA34" s="101">
        <v>0</v>
      </c>
      <c r="AB34" s="58"/>
      <c r="AC34" s="102">
        <f>Y34-AA34</f>
        <v>24</v>
      </c>
      <c r="AD34" s="58"/>
      <c r="AE34" s="101">
        <v>42</v>
      </c>
      <c r="AF34" s="96"/>
      <c r="AG34" s="101">
        <v>5</v>
      </c>
      <c r="AH34" s="58"/>
      <c r="AI34" s="102">
        <f>AE34-AG34</f>
        <v>37</v>
      </c>
      <c r="AJ34" s="96"/>
      <c r="AK34" s="101">
        <v>39</v>
      </c>
      <c r="AL34" s="96"/>
      <c r="AM34" s="101">
        <v>4</v>
      </c>
      <c r="AN34" s="58"/>
      <c r="AO34" s="102">
        <f>AK34-AM34</f>
        <v>35</v>
      </c>
      <c r="AP34" s="58"/>
      <c r="AQ34" s="103">
        <f>MAX((W34+AC34)/2,AC34)</f>
        <v>25.5</v>
      </c>
      <c r="AR34" s="96"/>
      <c r="AS34" s="103">
        <f>(AI34+AO34)/2</f>
        <v>36</v>
      </c>
      <c r="AT34" s="96"/>
      <c r="AU34" s="104">
        <f>AS34+AQ34</f>
        <v>61.5</v>
      </c>
      <c r="AV34">
        <f>ROUND(AU34*2.3*190,2)</f>
        <v>26875.5</v>
      </c>
    </row>
    <row r="35" spans="1:48" x14ac:dyDescent="0.25">
      <c r="A35" s="94">
        <v>118273</v>
      </c>
      <c r="B35" s="5">
        <v>8862132</v>
      </c>
      <c r="C35" s="5">
        <v>886</v>
      </c>
      <c r="D35" s="5" t="s">
        <v>394</v>
      </c>
      <c r="E35" s="6">
        <v>2132</v>
      </c>
      <c r="F35" s="5" t="s">
        <v>19</v>
      </c>
      <c r="G35" s="5" t="s">
        <v>6</v>
      </c>
      <c r="H35" s="5" t="s">
        <v>398</v>
      </c>
      <c r="I35" s="95">
        <v>16698</v>
      </c>
      <c r="J35" s="96"/>
      <c r="K35" s="97">
        <v>21194.499999999996</v>
      </c>
      <c r="L35" s="98"/>
      <c r="M35" s="97">
        <v>4496.4999999999964</v>
      </c>
      <c r="N35" s="99"/>
      <c r="O35" s="147">
        <v>12364</v>
      </c>
      <c r="P35" s="96"/>
      <c r="Q35" s="148">
        <v>16861</v>
      </c>
      <c r="R35" s="100"/>
      <c r="S35" s="101">
        <v>14</v>
      </c>
      <c r="T35" s="96"/>
      <c r="U35" s="101">
        <v>3</v>
      </c>
      <c r="V35" s="58"/>
      <c r="W35" s="102">
        <f>S35-U35</f>
        <v>11</v>
      </c>
      <c r="X35" s="96"/>
      <c r="Y35" s="101">
        <v>15</v>
      </c>
      <c r="Z35" s="96"/>
      <c r="AA35" s="101">
        <v>4</v>
      </c>
      <c r="AB35" s="58"/>
      <c r="AC35" s="102">
        <f>Y35-AA35</f>
        <v>11</v>
      </c>
      <c r="AD35" s="58"/>
      <c r="AE35" s="101">
        <v>42</v>
      </c>
      <c r="AF35" s="96"/>
      <c r="AG35" s="101">
        <v>5</v>
      </c>
      <c r="AH35" s="58"/>
      <c r="AI35" s="102">
        <f>AE35-AG35</f>
        <v>37</v>
      </c>
      <c r="AJ35" s="96"/>
      <c r="AK35" s="101">
        <v>46</v>
      </c>
      <c r="AL35" s="96"/>
      <c r="AM35" s="101">
        <v>8</v>
      </c>
      <c r="AN35" s="58"/>
      <c r="AO35" s="102">
        <f>AK35-AM35</f>
        <v>38</v>
      </c>
      <c r="AP35" s="58"/>
      <c r="AQ35" s="103">
        <f>MAX((W35+AC35)/2,AC35)</f>
        <v>11</v>
      </c>
      <c r="AR35" s="96"/>
      <c r="AS35" s="103">
        <f>(AI35+AO35)/2</f>
        <v>37.5</v>
      </c>
      <c r="AT35" s="96"/>
      <c r="AU35" s="104">
        <f>AS35+AQ35</f>
        <v>48.5</v>
      </c>
      <c r="AV35">
        <f>ROUND(AU35*2.3*190,2)</f>
        <v>21194.5</v>
      </c>
    </row>
    <row r="36" spans="1:48" x14ac:dyDescent="0.25">
      <c r="A36" s="94">
        <v>118274</v>
      </c>
      <c r="B36" s="5">
        <v>8862133</v>
      </c>
      <c r="C36" s="5">
        <v>886</v>
      </c>
      <c r="D36" s="5" t="s">
        <v>394</v>
      </c>
      <c r="E36" s="6">
        <v>2133</v>
      </c>
      <c r="F36" s="5" t="s">
        <v>20</v>
      </c>
      <c r="G36" s="5" t="s">
        <v>6</v>
      </c>
      <c r="H36" s="5" t="s">
        <v>398</v>
      </c>
      <c r="I36" s="95">
        <v>4462</v>
      </c>
      <c r="J36" s="96"/>
      <c r="K36" s="97">
        <v>10269.499999999998</v>
      </c>
      <c r="L36" s="98"/>
      <c r="M36" s="97">
        <v>5807.4999999999982</v>
      </c>
      <c r="N36" s="99"/>
      <c r="O36" s="147">
        <v>5991</v>
      </c>
      <c r="P36" s="96"/>
      <c r="Q36" s="148">
        <v>11799</v>
      </c>
      <c r="R36" s="100"/>
      <c r="S36" s="101">
        <v>5</v>
      </c>
      <c r="T36" s="96"/>
      <c r="U36" s="101">
        <v>0</v>
      </c>
      <c r="V36" s="58"/>
      <c r="W36" s="102">
        <f>S36-U36</f>
        <v>5</v>
      </c>
      <c r="X36" s="96"/>
      <c r="Y36" s="101">
        <v>6</v>
      </c>
      <c r="Z36" s="96"/>
      <c r="AA36" s="101">
        <v>1</v>
      </c>
      <c r="AB36" s="58"/>
      <c r="AC36" s="102">
        <f>Y36-AA36</f>
        <v>5</v>
      </c>
      <c r="AD36" s="58"/>
      <c r="AE36" s="101">
        <v>21</v>
      </c>
      <c r="AF36" s="96"/>
      <c r="AG36" s="101">
        <v>1</v>
      </c>
      <c r="AH36" s="58"/>
      <c r="AI36" s="102">
        <f>AE36-AG36</f>
        <v>20</v>
      </c>
      <c r="AJ36" s="96"/>
      <c r="AK36" s="101">
        <v>19</v>
      </c>
      <c r="AL36" s="96"/>
      <c r="AM36" s="101">
        <v>2</v>
      </c>
      <c r="AN36" s="58"/>
      <c r="AO36" s="102">
        <f>AK36-AM36</f>
        <v>17</v>
      </c>
      <c r="AP36" s="58"/>
      <c r="AQ36" s="103">
        <f>MAX((W36+AC36)/2,AC36)</f>
        <v>5</v>
      </c>
      <c r="AR36" s="96"/>
      <c r="AS36" s="103">
        <f>(AI36+AO36)/2</f>
        <v>18.5</v>
      </c>
      <c r="AT36" s="96"/>
      <c r="AU36" s="104">
        <f>AS36+AQ36</f>
        <v>23.5</v>
      </c>
      <c r="AV36">
        <f>ROUND(AU36*2.3*190,2)</f>
        <v>10269.5</v>
      </c>
    </row>
    <row r="37" spans="1:48" x14ac:dyDescent="0.25">
      <c r="A37" s="94">
        <v>118275</v>
      </c>
      <c r="B37" s="5">
        <v>8862134</v>
      </c>
      <c r="C37" s="5">
        <v>886</v>
      </c>
      <c r="D37" s="5" t="s">
        <v>394</v>
      </c>
      <c r="E37" s="6">
        <v>2134</v>
      </c>
      <c r="F37" s="5" t="s">
        <v>21</v>
      </c>
      <c r="G37" s="5" t="s">
        <v>6</v>
      </c>
      <c r="H37" s="5" t="s">
        <v>398</v>
      </c>
      <c r="I37" s="95">
        <v>9687</v>
      </c>
      <c r="J37" s="96"/>
      <c r="K37" s="97">
        <v>13983.999999999998</v>
      </c>
      <c r="L37" s="98"/>
      <c r="M37" s="97">
        <v>4296.9999999999982</v>
      </c>
      <c r="N37" s="99"/>
      <c r="O37" s="147">
        <v>8158</v>
      </c>
      <c r="P37" s="96"/>
      <c r="Q37" s="148">
        <v>12455</v>
      </c>
      <c r="R37" s="100"/>
      <c r="S37" s="101">
        <v>15</v>
      </c>
      <c r="T37" s="96"/>
      <c r="U37" s="101">
        <v>2</v>
      </c>
      <c r="V37" s="58"/>
      <c r="W37" s="102">
        <f>S37-U37</f>
        <v>13</v>
      </c>
      <c r="X37" s="96"/>
      <c r="Y37" s="101">
        <v>10</v>
      </c>
      <c r="Z37" s="96"/>
      <c r="AA37" s="101">
        <v>0</v>
      </c>
      <c r="AB37" s="58"/>
      <c r="AC37" s="102">
        <f>Y37-AA37</f>
        <v>10</v>
      </c>
      <c r="AD37" s="58"/>
      <c r="AE37" s="101">
        <v>22</v>
      </c>
      <c r="AF37" s="96"/>
      <c r="AG37" s="101">
        <v>2</v>
      </c>
      <c r="AH37" s="58"/>
      <c r="AI37" s="102">
        <f>AE37-AG37</f>
        <v>20</v>
      </c>
      <c r="AJ37" s="96"/>
      <c r="AK37" s="101">
        <v>23</v>
      </c>
      <c r="AL37" s="96"/>
      <c r="AM37" s="101">
        <v>2</v>
      </c>
      <c r="AN37" s="58"/>
      <c r="AO37" s="102">
        <f>AK37-AM37</f>
        <v>21</v>
      </c>
      <c r="AP37" s="58"/>
      <c r="AQ37" s="103">
        <f>MAX((W37+AC37)/2,AC37)</f>
        <v>11.5</v>
      </c>
      <c r="AR37" s="96"/>
      <c r="AS37" s="103">
        <f>(AI37+AO37)/2</f>
        <v>20.5</v>
      </c>
      <c r="AT37" s="96"/>
      <c r="AU37" s="104">
        <f>AS37+AQ37</f>
        <v>32</v>
      </c>
      <c r="AV37">
        <f>ROUND(AU37*2.3*190,2)</f>
        <v>13984</v>
      </c>
    </row>
    <row r="38" spans="1:48" x14ac:dyDescent="0.25">
      <c r="A38" s="94">
        <v>118276</v>
      </c>
      <c r="B38" s="5">
        <v>8862135</v>
      </c>
      <c r="C38" s="5">
        <v>886</v>
      </c>
      <c r="D38" s="5" t="s">
        <v>394</v>
      </c>
      <c r="E38" s="6">
        <v>2135</v>
      </c>
      <c r="F38" s="5" t="s">
        <v>22</v>
      </c>
      <c r="G38" s="5" t="s">
        <v>6</v>
      </c>
      <c r="H38" s="5" t="s">
        <v>398</v>
      </c>
      <c r="I38" s="95">
        <v>14021</v>
      </c>
      <c r="J38" s="96"/>
      <c r="K38" s="97">
        <v>22068.499999999996</v>
      </c>
      <c r="L38" s="98"/>
      <c r="M38" s="97">
        <v>8047.4999999999964</v>
      </c>
      <c r="N38" s="99"/>
      <c r="O38" s="147">
        <v>12874</v>
      </c>
      <c r="P38" s="96"/>
      <c r="Q38" s="148">
        <v>20922</v>
      </c>
      <c r="R38" s="100"/>
      <c r="S38" s="101">
        <v>22</v>
      </c>
      <c r="T38" s="96"/>
      <c r="U38" s="101">
        <v>2</v>
      </c>
      <c r="V38" s="58"/>
      <c r="W38" s="102">
        <f>S38-U38</f>
        <v>20</v>
      </c>
      <c r="X38" s="96"/>
      <c r="Y38" s="101">
        <v>22</v>
      </c>
      <c r="Z38" s="96"/>
      <c r="AA38" s="101">
        <v>2</v>
      </c>
      <c r="AB38" s="58"/>
      <c r="AC38" s="102">
        <f>Y38-AA38</f>
        <v>20</v>
      </c>
      <c r="AD38" s="58"/>
      <c r="AE38" s="101">
        <v>33</v>
      </c>
      <c r="AF38" s="96"/>
      <c r="AG38" s="101">
        <v>2</v>
      </c>
      <c r="AH38" s="58"/>
      <c r="AI38" s="102">
        <f>AE38-AG38</f>
        <v>31</v>
      </c>
      <c r="AJ38" s="96"/>
      <c r="AK38" s="101">
        <v>32</v>
      </c>
      <c r="AL38" s="96"/>
      <c r="AM38" s="101">
        <v>2</v>
      </c>
      <c r="AN38" s="58"/>
      <c r="AO38" s="102">
        <f>AK38-AM38</f>
        <v>30</v>
      </c>
      <c r="AP38" s="58"/>
      <c r="AQ38" s="103">
        <f>MAX((W38+AC38)/2,AC38)</f>
        <v>20</v>
      </c>
      <c r="AR38" s="96"/>
      <c r="AS38" s="103">
        <f>(AI38+AO38)/2</f>
        <v>30.5</v>
      </c>
      <c r="AT38" s="96"/>
      <c r="AU38" s="104">
        <f>AS38+AQ38</f>
        <v>50.5</v>
      </c>
      <c r="AV38">
        <f>ROUND(AU38*2.3*190,2)</f>
        <v>22068.5</v>
      </c>
    </row>
    <row r="39" spans="1:48" x14ac:dyDescent="0.25">
      <c r="A39" s="94">
        <v>118277</v>
      </c>
      <c r="B39" s="5">
        <v>8862136</v>
      </c>
      <c r="C39" s="5">
        <v>886</v>
      </c>
      <c r="D39" s="5" t="s">
        <v>394</v>
      </c>
      <c r="E39" s="6">
        <v>2136</v>
      </c>
      <c r="F39" s="5" t="s">
        <v>23</v>
      </c>
      <c r="G39" s="5" t="s">
        <v>6</v>
      </c>
      <c r="H39" s="5" t="s">
        <v>398</v>
      </c>
      <c r="I39" s="95">
        <v>17717</v>
      </c>
      <c r="J39" s="96"/>
      <c r="K39" s="97">
        <v>32337.999999999996</v>
      </c>
      <c r="L39" s="98"/>
      <c r="M39" s="97">
        <v>14620.999999999996</v>
      </c>
      <c r="N39" s="99"/>
      <c r="O39" s="147">
        <v>18864</v>
      </c>
      <c r="P39" s="96"/>
      <c r="Q39" s="148">
        <v>33485</v>
      </c>
      <c r="R39" s="100"/>
      <c r="S39" s="101">
        <v>28</v>
      </c>
      <c r="T39" s="96"/>
      <c r="U39" s="101">
        <v>0</v>
      </c>
      <c r="V39" s="58"/>
      <c r="W39" s="102">
        <f>S39-U39</f>
        <v>28</v>
      </c>
      <c r="X39" s="96"/>
      <c r="Y39" s="101">
        <v>23</v>
      </c>
      <c r="Z39" s="96"/>
      <c r="AA39" s="101">
        <v>0</v>
      </c>
      <c r="AB39" s="58"/>
      <c r="AC39" s="102">
        <f>Y39-AA39</f>
        <v>23</v>
      </c>
      <c r="AD39" s="58"/>
      <c r="AE39" s="101">
        <v>51</v>
      </c>
      <c r="AF39" s="96"/>
      <c r="AG39" s="101">
        <v>3</v>
      </c>
      <c r="AH39" s="58"/>
      <c r="AI39" s="102">
        <f>AE39-AG39</f>
        <v>48</v>
      </c>
      <c r="AJ39" s="96"/>
      <c r="AK39" s="101">
        <v>51</v>
      </c>
      <c r="AL39" s="96"/>
      <c r="AM39" s="101">
        <v>2</v>
      </c>
      <c r="AN39" s="58"/>
      <c r="AO39" s="102">
        <f>AK39-AM39</f>
        <v>49</v>
      </c>
      <c r="AP39" s="58"/>
      <c r="AQ39" s="103">
        <f>MAX((W39+AC39)/2,AC39)</f>
        <v>25.5</v>
      </c>
      <c r="AR39" s="96"/>
      <c r="AS39" s="103">
        <f>(AI39+AO39)/2</f>
        <v>48.5</v>
      </c>
      <c r="AT39" s="96"/>
      <c r="AU39" s="104">
        <f>AS39+AQ39</f>
        <v>74</v>
      </c>
      <c r="AV39">
        <f>ROUND(AU39*2.3*190,2)</f>
        <v>32338</v>
      </c>
    </row>
    <row r="40" spans="1:48" x14ac:dyDescent="0.25">
      <c r="A40" s="94">
        <v>118278</v>
      </c>
      <c r="B40" s="5">
        <v>8862137</v>
      </c>
      <c r="C40" s="5">
        <v>886</v>
      </c>
      <c r="D40" s="5" t="s">
        <v>394</v>
      </c>
      <c r="E40" s="6">
        <v>2137</v>
      </c>
      <c r="F40" s="5" t="s">
        <v>24</v>
      </c>
      <c r="G40" s="5" t="s">
        <v>6</v>
      </c>
      <c r="H40" s="5" t="s">
        <v>398</v>
      </c>
      <c r="I40" s="95">
        <v>16315</v>
      </c>
      <c r="J40" s="96"/>
      <c r="K40" s="97">
        <v>30371.499999999996</v>
      </c>
      <c r="L40" s="98"/>
      <c r="M40" s="97">
        <v>14056.499999999996</v>
      </c>
      <c r="N40" s="99"/>
      <c r="O40" s="147">
        <v>17717</v>
      </c>
      <c r="P40" s="96"/>
      <c r="Q40" s="148">
        <v>31774</v>
      </c>
      <c r="R40" s="100"/>
      <c r="S40" s="101">
        <v>23</v>
      </c>
      <c r="T40" s="96"/>
      <c r="U40" s="101">
        <v>1</v>
      </c>
      <c r="V40" s="58"/>
      <c r="W40" s="102">
        <f>S40-U40</f>
        <v>22</v>
      </c>
      <c r="X40" s="96"/>
      <c r="Y40" s="101">
        <v>24</v>
      </c>
      <c r="Z40" s="96"/>
      <c r="AA40" s="101">
        <v>1</v>
      </c>
      <c r="AB40" s="58"/>
      <c r="AC40" s="102">
        <f>Y40-AA40</f>
        <v>23</v>
      </c>
      <c r="AD40" s="58"/>
      <c r="AE40" s="101">
        <v>47</v>
      </c>
      <c r="AF40" s="96"/>
      <c r="AG40" s="101">
        <v>0</v>
      </c>
      <c r="AH40" s="58"/>
      <c r="AI40" s="102">
        <f>AE40-AG40</f>
        <v>47</v>
      </c>
      <c r="AJ40" s="96"/>
      <c r="AK40" s="101">
        <v>46</v>
      </c>
      <c r="AL40" s="96"/>
      <c r="AM40" s="101">
        <v>0</v>
      </c>
      <c r="AN40" s="58"/>
      <c r="AO40" s="102">
        <f>AK40-AM40</f>
        <v>46</v>
      </c>
      <c r="AP40" s="58"/>
      <c r="AQ40" s="103">
        <f>MAX((W40+AC40)/2,AC40)</f>
        <v>23</v>
      </c>
      <c r="AR40" s="96"/>
      <c r="AS40" s="103">
        <f>(AI40+AO40)/2</f>
        <v>46.5</v>
      </c>
      <c r="AT40" s="96"/>
      <c r="AU40" s="104">
        <f>AS40+AQ40</f>
        <v>69.5</v>
      </c>
      <c r="AV40">
        <f>ROUND(AU40*2.3*190,2)</f>
        <v>30371.5</v>
      </c>
    </row>
    <row r="41" spans="1:48" x14ac:dyDescent="0.25">
      <c r="A41" s="94">
        <v>118279</v>
      </c>
      <c r="B41" s="5">
        <v>8862138</v>
      </c>
      <c r="C41" s="5">
        <v>886</v>
      </c>
      <c r="D41" s="5" t="s">
        <v>394</v>
      </c>
      <c r="E41" s="6">
        <v>2138</v>
      </c>
      <c r="F41" s="5" t="s">
        <v>25</v>
      </c>
      <c r="G41" s="5" t="s">
        <v>6</v>
      </c>
      <c r="H41" s="5" t="s">
        <v>398</v>
      </c>
      <c r="I41" s="95">
        <v>32757</v>
      </c>
      <c r="J41" s="96"/>
      <c r="K41" s="97">
        <v>59213.499999999993</v>
      </c>
      <c r="L41" s="98"/>
      <c r="M41" s="97">
        <v>26456.499999999993</v>
      </c>
      <c r="N41" s="99"/>
      <c r="O41" s="147">
        <v>34542</v>
      </c>
      <c r="P41" s="96"/>
      <c r="Q41" s="148">
        <v>60999</v>
      </c>
      <c r="R41" s="100"/>
      <c r="S41" s="101">
        <v>54</v>
      </c>
      <c r="T41" s="96"/>
      <c r="U41" s="101">
        <v>0</v>
      </c>
      <c r="V41" s="58"/>
      <c r="W41" s="102">
        <f>S41-U41</f>
        <v>54</v>
      </c>
      <c r="X41" s="96"/>
      <c r="Y41" s="101">
        <v>54</v>
      </c>
      <c r="Z41" s="96"/>
      <c r="AA41" s="101">
        <v>0</v>
      </c>
      <c r="AB41" s="58"/>
      <c r="AC41" s="102">
        <f>Y41-AA41</f>
        <v>54</v>
      </c>
      <c r="AD41" s="58"/>
      <c r="AE41" s="101">
        <v>79</v>
      </c>
      <c r="AF41" s="96"/>
      <c r="AG41" s="101">
        <v>6</v>
      </c>
      <c r="AH41" s="58"/>
      <c r="AI41" s="102">
        <f>AE41-AG41</f>
        <v>73</v>
      </c>
      <c r="AJ41" s="96"/>
      <c r="AK41" s="101">
        <v>93</v>
      </c>
      <c r="AL41" s="96"/>
      <c r="AM41" s="101">
        <v>3</v>
      </c>
      <c r="AN41" s="58"/>
      <c r="AO41" s="102">
        <f>AK41-AM41</f>
        <v>90</v>
      </c>
      <c r="AP41" s="58"/>
      <c r="AQ41" s="103">
        <f>MAX((W41+AC41)/2,AC41)</f>
        <v>54</v>
      </c>
      <c r="AR41" s="96"/>
      <c r="AS41" s="103">
        <f>(AI41+AO41)/2</f>
        <v>81.5</v>
      </c>
      <c r="AT41" s="96"/>
      <c r="AU41" s="104">
        <f>AS41+AQ41</f>
        <v>135.5</v>
      </c>
      <c r="AV41">
        <f>ROUND(AU41*2.3*190,2)</f>
        <v>59213.5</v>
      </c>
    </row>
    <row r="42" spans="1:48" x14ac:dyDescent="0.25">
      <c r="A42" s="94">
        <v>118280</v>
      </c>
      <c r="B42" s="5">
        <v>8862139</v>
      </c>
      <c r="C42" s="5">
        <v>886</v>
      </c>
      <c r="D42" s="5" t="s">
        <v>394</v>
      </c>
      <c r="E42" s="6">
        <v>2139</v>
      </c>
      <c r="F42" s="5" t="s">
        <v>26</v>
      </c>
      <c r="G42" s="5" t="s">
        <v>6</v>
      </c>
      <c r="H42" s="5" t="s">
        <v>398</v>
      </c>
      <c r="I42" s="95">
        <v>45885</v>
      </c>
      <c r="J42" s="96"/>
      <c r="K42" s="97">
        <v>85651.999999999985</v>
      </c>
      <c r="L42" s="98"/>
      <c r="M42" s="97">
        <v>39766.999999999985</v>
      </c>
      <c r="N42" s="99"/>
      <c r="O42" s="147">
        <v>49964</v>
      </c>
      <c r="P42" s="96"/>
      <c r="Q42" s="148">
        <v>89731</v>
      </c>
      <c r="R42" s="100"/>
      <c r="S42" s="101">
        <v>59</v>
      </c>
      <c r="T42" s="96"/>
      <c r="U42" s="101">
        <v>0</v>
      </c>
      <c r="V42" s="58"/>
      <c r="W42" s="102">
        <f>S42-U42</f>
        <v>59</v>
      </c>
      <c r="X42" s="96"/>
      <c r="Y42" s="101">
        <v>57</v>
      </c>
      <c r="Z42" s="96"/>
      <c r="AA42" s="101">
        <v>0</v>
      </c>
      <c r="AB42" s="58"/>
      <c r="AC42" s="102">
        <f>Y42-AA42</f>
        <v>57</v>
      </c>
      <c r="AD42" s="58"/>
      <c r="AE42" s="101">
        <v>146</v>
      </c>
      <c r="AF42" s="96"/>
      <c r="AG42" s="101">
        <v>8</v>
      </c>
      <c r="AH42" s="58"/>
      <c r="AI42" s="102">
        <f>AE42-AG42</f>
        <v>138</v>
      </c>
      <c r="AJ42" s="96"/>
      <c r="AK42" s="101">
        <v>146</v>
      </c>
      <c r="AL42" s="96"/>
      <c r="AM42" s="101">
        <v>8</v>
      </c>
      <c r="AN42" s="58"/>
      <c r="AO42" s="102">
        <f>AK42-AM42</f>
        <v>138</v>
      </c>
      <c r="AP42" s="58"/>
      <c r="AQ42" s="103">
        <f>MAX((W42+AC42)/2,AC42)</f>
        <v>58</v>
      </c>
      <c r="AR42" s="96"/>
      <c r="AS42" s="103">
        <f>(AI42+AO42)/2</f>
        <v>138</v>
      </c>
      <c r="AT42" s="96"/>
      <c r="AU42" s="104">
        <f>AS42+AQ42</f>
        <v>196</v>
      </c>
      <c r="AV42">
        <f>ROUND(AU42*2.3*190,2)</f>
        <v>85652</v>
      </c>
    </row>
    <row r="43" spans="1:48" x14ac:dyDescent="0.25">
      <c r="A43" s="94">
        <v>118282</v>
      </c>
      <c r="B43" s="5">
        <v>8862142</v>
      </c>
      <c r="C43" s="5">
        <v>886</v>
      </c>
      <c r="D43" s="5" t="s">
        <v>394</v>
      </c>
      <c r="E43" s="6">
        <v>2142</v>
      </c>
      <c r="F43" s="5" t="s">
        <v>27</v>
      </c>
      <c r="G43" s="5" t="s">
        <v>6</v>
      </c>
      <c r="H43" s="5" t="s">
        <v>398</v>
      </c>
      <c r="I43" s="95">
        <v>13511</v>
      </c>
      <c r="J43" s="96"/>
      <c r="K43" s="97">
        <v>23816.499999999996</v>
      </c>
      <c r="L43" s="98"/>
      <c r="M43" s="97">
        <v>10305.499999999996</v>
      </c>
      <c r="N43" s="99"/>
      <c r="O43" s="147">
        <v>13893</v>
      </c>
      <c r="P43" s="96"/>
      <c r="Q43" s="148">
        <v>24199</v>
      </c>
      <c r="R43" s="100"/>
      <c r="S43" s="101">
        <v>18</v>
      </c>
      <c r="T43" s="96"/>
      <c r="U43" s="101">
        <v>2</v>
      </c>
      <c r="V43" s="58"/>
      <c r="W43" s="102">
        <f>S43-U43</f>
        <v>16</v>
      </c>
      <c r="X43" s="96"/>
      <c r="Y43" s="101">
        <v>18</v>
      </c>
      <c r="Z43" s="96"/>
      <c r="AA43" s="101">
        <v>3</v>
      </c>
      <c r="AB43" s="58"/>
      <c r="AC43" s="102">
        <f>Y43-AA43</f>
        <v>15</v>
      </c>
      <c r="AD43" s="58"/>
      <c r="AE43" s="101">
        <v>40</v>
      </c>
      <c r="AF43" s="96"/>
      <c r="AG43" s="101">
        <v>1</v>
      </c>
      <c r="AH43" s="58"/>
      <c r="AI43" s="102">
        <f>AE43-AG43</f>
        <v>39</v>
      </c>
      <c r="AJ43" s="96"/>
      <c r="AK43" s="101">
        <v>41</v>
      </c>
      <c r="AL43" s="96"/>
      <c r="AM43" s="101">
        <v>2</v>
      </c>
      <c r="AN43" s="58"/>
      <c r="AO43" s="102">
        <f>AK43-AM43</f>
        <v>39</v>
      </c>
      <c r="AP43" s="58"/>
      <c r="AQ43" s="103">
        <f>MAX((W43+AC43)/2,AC43)</f>
        <v>15.5</v>
      </c>
      <c r="AR43" s="96"/>
      <c r="AS43" s="103">
        <f>(AI43+AO43)/2</f>
        <v>39</v>
      </c>
      <c r="AT43" s="96"/>
      <c r="AU43" s="104">
        <f>AS43+AQ43</f>
        <v>54.5</v>
      </c>
      <c r="AV43">
        <f>ROUND(AU43*2.3*190,2)</f>
        <v>23816.5</v>
      </c>
    </row>
    <row r="44" spans="1:48" x14ac:dyDescent="0.25">
      <c r="A44" s="94">
        <v>118283</v>
      </c>
      <c r="B44" s="5">
        <v>8862147</v>
      </c>
      <c r="C44" s="5">
        <v>886</v>
      </c>
      <c r="D44" s="5" t="s">
        <v>394</v>
      </c>
      <c r="E44" s="6">
        <v>2147</v>
      </c>
      <c r="F44" s="5" t="s">
        <v>28</v>
      </c>
      <c r="G44" s="5" t="s">
        <v>6</v>
      </c>
      <c r="H44" s="5" t="s">
        <v>398</v>
      </c>
      <c r="I44" s="95">
        <v>15550</v>
      </c>
      <c r="J44" s="96"/>
      <c r="K44" s="97">
        <v>30589.999999999996</v>
      </c>
      <c r="L44" s="98"/>
      <c r="M44" s="97">
        <v>15039.999999999996</v>
      </c>
      <c r="N44" s="99"/>
      <c r="O44" s="147">
        <v>17845</v>
      </c>
      <c r="P44" s="96"/>
      <c r="Q44" s="148">
        <v>32885</v>
      </c>
      <c r="R44" s="100"/>
      <c r="S44" s="101">
        <v>27</v>
      </c>
      <c r="T44" s="96"/>
      <c r="U44" s="101">
        <v>1</v>
      </c>
      <c r="V44" s="58"/>
      <c r="W44" s="102">
        <f>S44-U44</f>
        <v>26</v>
      </c>
      <c r="X44" s="96"/>
      <c r="Y44" s="101">
        <v>28</v>
      </c>
      <c r="Z44" s="96"/>
      <c r="AA44" s="101">
        <v>1</v>
      </c>
      <c r="AB44" s="58"/>
      <c r="AC44" s="102">
        <f>Y44-AA44</f>
        <v>27</v>
      </c>
      <c r="AD44" s="58"/>
      <c r="AE44" s="101">
        <v>43</v>
      </c>
      <c r="AF44" s="96"/>
      <c r="AG44" s="101">
        <v>0</v>
      </c>
      <c r="AH44" s="58"/>
      <c r="AI44" s="102">
        <f>AE44-AG44</f>
        <v>43</v>
      </c>
      <c r="AJ44" s="96"/>
      <c r="AK44" s="101">
        <v>43</v>
      </c>
      <c r="AL44" s="96"/>
      <c r="AM44" s="101">
        <v>0</v>
      </c>
      <c r="AN44" s="58"/>
      <c r="AO44" s="102">
        <f>AK44-AM44</f>
        <v>43</v>
      </c>
      <c r="AP44" s="58"/>
      <c r="AQ44" s="103">
        <f>MAX((W44+AC44)/2,AC44)</f>
        <v>27</v>
      </c>
      <c r="AR44" s="96"/>
      <c r="AS44" s="103">
        <f>(AI44+AO44)/2</f>
        <v>43</v>
      </c>
      <c r="AT44" s="96"/>
      <c r="AU44" s="104">
        <f>AS44+AQ44</f>
        <v>70</v>
      </c>
      <c r="AV44">
        <f>ROUND(AU44*2.3*190,2)</f>
        <v>30590</v>
      </c>
    </row>
    <row r="45" spans="1:48" x14ac:dyDescent="0.25">
      <c r="A45" s="94">
        <v>118284</v>
      </c>
      <c r="B45" s="5">
        <v>8862148</v>
      </c>
      <c r="C45" s="5">
        <v>886</v>
      </c>
      <c r="D45" s="5" t="s">
        <v>394</v>
      </c>
      <c r="E45" s="6">
        <v>2148</v>
      </c>
      <c r="F45" s="5" t="s">
        <v>29</v>
      </c>
      <c r="G45" s="5" t="s">
        <v>6</v>
      </c>
      <c r="H45" s="5" t="s">
        <v>398</v>
      </c>
      <c r="I45" s="95">
        <v>8923</v>
      </c>
      <c r="J45" s="96"/>
      <c r="K45" s="97">
        <v>11798.999999999998</v>
      </c>
      <c r="L45" s="98"/>
      <c r="M45" s="97">
        <v>2875.9999999999982</v>
      </c>
      <c r="N45" s="99"/>
      <c r="O45" s="147">
        <v>6883</v>
      </c>
      <c r="P45" s="96"/>
      <c r="Q45" s="148">
        <v>9759</v>
      </c>
      <c r="R45" s="100"/>
      <c r="S45" s="101">
        <v>9</v>
      </c>
      <c r="T45" s="96"/>
      <c r="U45" s="101">
        <v>2</v>
      </c>
      <c r="V45" s="58"/>
      <c r="W45" s="102">
        <f>S45-U45</f>
        <v>7</v>
      </c>
      <c r="X45" s="96"/>
      <c r="Y45" s="101">
        <v>10</v>
      </c>
      <c r="Z45" s="96"/>
      <c r="AA45" s="101">
        <v>2</v>
      </c>
      <c r="AB45" s="58"/>
      <c r="AC45" s="102">
        <f>Y45-AA45</f>
        <v>8</v>
      </c>
      <c r="AD45" s="58"/>
      <c r="AE45" s="101">
        <v>19</v>
      </c>
      <c r="AF45" s="96"/>
      <c r="AG45" s="101">
        <v>2</v>
      </c>
      <c r="AH45" s="58"/>
      <c r="AI45" s="102">
        <f>AE45-AG45</f>
        <v>17</v>
      </c>
      <c r="AJ45" s="96"/>
      <c r="AK45" s="101">
        <v>24</v>
      </c>
      <c r="AL45" s="96"/>
      <c r="AM45" s="101">
        <v>3</v>
      </c>
      <c r="AN45" s="58"/>
      <c r="AO45" s="102">
        <f>AK45-AM45</f>
        <v>21</v>
      </c>
      <c r="AP45" s="58"/>
      <c r="AQ45" s="103">
        <f>MAX((W45+AC45)/2,AC45)</f>
        <v>8</v>
      </c>
      <c r="AR45" s="96"/>
      <c r="AS45" s="103">
        <f>(AI45+AO45)/2</f>
        <v>19</v>
      </c>
      <c r="AT45" s="96"/>
      <c r="AU45" s="104">
        <f>AS45+AQ45</f>
        <v>27</v>
      </c>
      <c r="AV45">
        <f>ROUND(AU45*2.3*190,2)</f>
        <v>11799</v>
      </c>
    </row>
    <row r="46" spans="1:48" x14ac:dyDescent="0.25">
      <c r="A46" s="94">
        <v>118285</v>
      </c>
      <c r="B46" s="5">
        <v>8862155</v>
      </c>
      <c r="C46" s="5">
        <v>886</v>
      </c>
      <c r="D46" s="5" t="s">
        <v>394</v>
      </c>
      <c r="E46" s="6">
        <v>2155</v>
      </c>
      <c r="F46" s="5" t="s">
        <v>30</v>
      </c>
      <c r="G46" s="5" t="s">
        <v>6</v>
      </c>
      <c r="H46" s="5" t="s">
        <v>398</v>
      </c>
      <c r="I46" s="95">
        <v>33012</v>
      </c>
      <c r="J46" s="96"/>
      <c r="K46" s="97">
        <v>60961.499999999993</v>
      </c>
      <c r="L46" s="98"/>
      <c r="M46" s="97">
        <v>27949.499999999993</v>
      </c>
      <c r="N46" s="99"/>
      <c r="O46" s="147">
        <v>35561</v>
      </c>
      <c r="P46" s="96"/>
      <c r="Q46" s="148">
        <v>63511</v>
      </c>
      <c r="R46" s="100"/>
      <c r="S46" s="101">
        <v>57</v>
      </c>
      <c r="T46" s="96"/>
      <c r="U46" s="101">
        <v>9</v>
      </c>
      <c r="V46" s="58"/>
      <c r="W46" s="102">
        <f>S46-U46</f>
        <v>48</v>
      </c>
      <c r="X46" s="96"/>
      <c r="Y46" s="101">
        <v>53</v>
      </c>
      <c r="Z46" s="96"/>
      <c r="AA46" s="101">
        <v>8</v>
      </c>
      <c r="AB46" s="58"/>
      <c r="AC46" s="102">
        <f>Y46-AA46</f>
        <v>45</v>
      </c>
      <c r="AD46" s="58"/>
      <c r="AE46" s="101">
        <v>93</v>
      </c>
      <c r="AF46" s="96"/>
      <c r="AG46" s="101">
        <v>2</v>
      </c>
      <c r="AH46" s="58"/>
      <c r="AI46" s="102">
        <f>AE46-AG46</f>
        <v>91</v>
      </c>
      <c r="AJ46" s="96"/>
      <c r="AK46" s="101">
        <v>98</v>
      </c>
      <c r="AL46" s="96"/>
      <c r="AM46" s="101">
        <v>3</v>
      </c>
      <c r="AN46" s="58"/>
      <c r="AO46" s="102">
        <f>AK46-AM46</f>
        <v>95</v>
      </c>
      <c r="AP46" s="58"/>
      <c r="AQ46" s="103">
        <f>MAX((W46+AC46)/2,AC46)</f>
        <v>46.5</v>
      </c>
      <c r="AR46" s="96"/>
      <c r="AS46" s="103">
        <f>(AI46+AO46)/2</f>
        <v>93</v>
      </c>
      <c r="AT46" s="96"/>
      <c r="AU46" s="104">
        <f>AS46+AQ46</f>
        <v>139.5</v>
      </c>
      <c r="AV46">
        <f>ROUND(AU46*2.3*190,2)</f>
        <v>60961.5</v>
      </c>
    </row>
    <row r="47" spans="1:48" x14ac:dyDescent="0.25">
      <c r="A47" s="94">
        <v>118286</v>
      </c>
      <c r="B47" s="5">
        <v>8862156</v>
      </c>
      <c r="C47" s="5">
        <v>886</v>
      </c>
      <c r="D47" s="5" t="s">
        <v>394</v>
      </c>
      <c r="E47" s="6">
        <v>2156</v>
      </c>
      <c r="F47" s="5" t="s">
        <v>31</v>
      </c>
      <c r="G47" s="5" t="s">
        <v>6</v>
      </c>
      <c r="H47" s="5" t="s">
        <v>398</v>
      </c>
      <c r="I47" s="95">
        <v>31100</v>
      </c>
      <c r="J47" s="96"/>
      <c r="K47" s="97">
        <v>71886.499999999985</v>
      </c>
      <c r="L47" s="98"/>
      <c r="M47" s="97">
        <v>40786.499999999985</v>
      </c>
      <c r="N47" s="99"/>
      <c r="O47" s="147">
        <v>41934</v>
      </c>
      <c r="P47" s="96"/>
      <c r="Q47" s="148">
        <v>82721</v>
      </c>
      <c r="R47" s="100"/>
      <c r="S47" s="101">
        <v>89</v>
      </c>
      <c r="T47" s="96"/>
      <c r="U47" s="101">
        <v>11</v>
      </c>
      <c r="V47" s="58"/>
      <c r="W47" s="102">
        <f>S47-U47</f>
        <v>78</v>
      </c>
      <c r="X47" s="96"/>
      <c r="Y47" s="101">
        <v>69</v>
      </c>
      <c r="Z47" s="96"/>
      <c r="AA47" s="101">
        <v>7</v>
      </c>
      <c r="AB47" s="58"/>
      <c r="AC47" s="102">
        <f>Y47-AA47</f>
        <v>62</v>
      </c>
      <c r="AD47" s="58"/>
      <c r="AE47" s="101">
        <v>118</v>
      </c>
      <c r="AF47" s="96"/>
      <c r="AG47" s="101">
        <v>7</v>
      </c>
      <c r="AH47" s="58"/>
      <c r="AI47" s="102">
        <f>AE47-AG47</f>
        <v>111</v>
      </c>
      <c r="AJ47" s="96"/>
      <c r="AK47" s="101">
        <v>86</v>
      </c>
      <c r="AL47" s="96"/>
      <c r="AM47" s="101">
        <v>8</v>
      </c>
      <c r="AN47" s="58"/>
      <c r="AO47" s="102">
        <f>AK47-AM47</f>
        <v>78</v>
      </c>
      <c r="AP47" s="58"/>
      <c r="AQ47" s="103">
        <f>MAX((W47+AC47)/2,AC47)</f>
        <v>70</v>
      </c>
      <c r="AR47" s="96"/>
      <c r="AS47" s="103">
        <f>(AI47+AO47)/2</f>
        <v>94.5</v>
      </c>
      <c r="AT47" s="96"/>
      <c r="AU47" s="104">
        <f>AS47+AQ47</f>
        <v>164.5</v>
      </c>
      <c r="AV47">
        <f>ROUND(AU47*2.3*190,2)</f>
        <v>71886.5</v>
      </c>
    </row>
    <row r="48" spans="1:48" x14ac:dyDescent="0.25">
      <c r="A48" s="94">
        <v>118288</v>
      </c>
      <c r="B48" s="5">
        <v>8862161</v>
      </c>
      <c r="C48" s="5">
        <v>886</v>
      </c>
      <c r="D48" s="5" t="s">
        <v>394</v>
      </c>
      <c r="E48" s="6">
        <v>2161</v>
      </c>
      <c r="F48" s="5" t="s">
        <v>32</v>
      </c>
      <c r="G48" s="5" t="s">
        <v>6</v>
      </c>
      <c r="H48" s="5" t="s">
        <v>398</v>
      </c>
      <c r="I48" s="95">
        <v>21286</v>
      </c>
      <c r="J48" s="96"/>
      <c r="K48" s="97">
        <v>32993.499999999993</v>
      </c>
      <c r="L48" s="98"/>
      <c r="M48" s="97">
        <v>11707.499999999993</v>
      </c>
      <c r="N48" s="99"/>
      <c r="O48" s="147">
        <v>19247</v>
      </c>
      <c r="P48" s="96"/>
      <c r="Q48" s="148">
        <v>30955</v>
      </c>
      <c r="R48" s="100"/>
      <c r="S48" s="101">
        <v>28</v>
      </c>
      <c r="T48" s="96"/>
      <c r="U48" s="101">
        <v>0</v>
      </c>
      <c r="V48" s="58"/>
      <c r="W48" s="102">
        <f>S48-U48</f>
        <v>28</v>
      </c>
      <c r="X48" s="96"/>
      <c r="Y48" s="101">
        <v>28</v>
      </c>
      <c r="Z48" s="96"/>
      <c r="AA48" s="101">
        <v>0</v>
      </c>
      <c r="AB48" s="58"/>
      <c r="AC48" s="102">
        <f>Y48-AA48</f>
        <v>28</v>
      </c>
      <c r="AD48" s="58"/>
      <c r="AE48" s="101">
        <v>44</v>
      </c>
      <c r="AF48" s="96"/>
      <c r="AG48" s="101">
        <v>0</v>
      </c>
      <c r="AH48" s="58"/>
      <c r="AI48" s="102">
        <f>AE48-AG48</f>
        <v>44</v>
      </c>
      <c r="AJ48" s="96"/>
      <c r="AK48" s="101">
        <v>51</v>
      </c>
      <c r="AL48" s="96"/>
      <c r="AM48" s="101">
        <v>0</v>
      </c>
      <c r="AN48" s="58"/>
      <c r="AO48" s="102">
        <f>AK48-AM48</f>
        <v>51</v>
      </c>
      <c r="AP48" s="58"/>
      <c r="AQ48" s="103">
        <f>MAX((W48+AC48)/2,AC48)</f>
        <v>28</v>
      </c>
      <c r="AR48" s="96"/>
      <c r="AS48" s="103">
        <f>(AI48+AO48)/2</f>
        <v>47.5</v>
      </c>
      <c r="AT48" s="96"/>
      <c r="AU48" s="104">
        <f>AS48+AQ48</f>
        <v>75.5</v>
      </c>
      <c r="AV48">
        <f>ROUND(AU48*2.3*190,2)</f>
        <v>32993.5</v>
      </c>
    </row>
    <row r="49" spans="1:48" x14ac:dyDescent="0.25">
      <c r="A49" s="94">
        <v>118289</v>
      </c>
      <c r="B49" s="5">
        <v>8862163</v>
      </c>
      <c r="C49" s="5">
        <v>886</v>
      </c>
      <c r="D49" s="5" t="s">
        <v>394</v>
      </c>
      <c r="E49" s="6">
        <v>2163</v>
      </c>
      <c r="F49" s="5" t="s">
        <v>33</v>
      </c>
      <c r="G49" s="5" t="s">
        <v>6</v>
      </c>
      <c r="H49" s="5" t="s">
        <v>398</v>
      </c>
      <c r="I49" s="95">
        <v>18737</v>
      </c>
      <c r="J49" s="96"/>
      <c r="K49" s="97">
        <v>31245.499999999996</v>
      </c>
      <c r="L49" s="98"/>
      <c r="M49" s="97">
        <v>12508.499999999996</v>
      </c>
      <c r="N49" s="99"/>
      <c r="O49" s="147">
        <v>18227</v>
      </c>
      <c r="P49" s="96"/>
      <c r="Q49" s="148">
        <v>30736</v>
      </c>
      <c r="R49" s="100"/>
      <c r="S49" s="101">
        <v>25</v>
      </c>
      <c r="T49" s="96"/>
      <c r="U49" s="101">
        <v>0</v>
      </c>
      <c r="V49" s="58"/>
      <c r="W49" s="102">
        <f>S49-U49</f>
        <v>25</v>
      </c>
      <c r="X49" s="96"/>
      <c r="Y49" s="101">
        <v>22</v>
      </c>
      <c r="Z49" s="96"/>
      <c r="AA49" s="101">
        <v>0</v>
      </c>
      <c r="AB49" s="58"/>
      <c r="AC49" s="102">
        <f>Y49-AA49</f>
        <v>22</v>
      </c>
      <c r="AD49" s="58"/>
      <c r="AE49" s="101">
        <v>52</v>
      </c>
      <c r="AF49" s="96"/>
      <c r="AG49" s="101">
        <v>0</v>
      </c>
      <c r="AH49" s="58"/>
      <c r="AI49" s="102">
        <f>AE49-AG49</f>
        <v>52</v>
      </c>
      <c r="AJ49" s="96"/>
      <c r="AK49" s="101">
        <v>44</v>
      </c>
      <c r="AL49" s="96"/>
      <c r="AM49" s="101">
        <v>0</v>
      </c>
      <c r="AN49" s="58"/>
      <c r="AO49" s="102">
        <f>AK49-AM49</f>
        <v>44</v>
      </c>
      <c r="AP49" s="58"/>
      <c r="AQ49" s="103">
        <f>MAX((W49+AC49)/2,AC49)</f>
        <v>23.5</v>
      </c>
      <c r="AR49" s="96"/>
      <c r="AS49" s="103">
        <f>(AI49+AO49)/2</f>
        <v>48</v>
      </c>
      <c r="AT49" s="96"/>
      <c r="AU49" s="104">
        <f>AS49+AQ49</f>
        <v>71.5</v>
      </c>
      <c r="AV49">
        <f>ROUND(AU49*2.3*190,2)</f>
        <v>31245.5</v>
      </c>
    </row>
    <row r="50" spans="1:48" x14ac:dyDescent="0.25">
      <c r="A50" s="94">
        <v>118290</v>
      </c>
      <c r="B50" s="5">
        <v>8862164</v>
      </c>
      <c r="C50" s="5">
        <v>886</v>
      </c>
      <c r="D50" s="5" t="s">
        <v>394</v>
      </c>
      <c r="E50" s="6">
        <v>2164</v>
      </c>
      <c r="F50" s="5" t="s">
        <v>34</v>
      </c>
      <c r="G50" s="5" t="s">
        <v>6</v>
      </c>
      <c r="H50" s="5" t="s">
        <v>398</v>
      </c>
      <c r="I50" s="95">
        <v>13256</v>
      </c>
      <c r="J50" s="96"/>
      <c r="K50" s="97">
        <v>25345.999999999996</v>
      </c>
      <c r="L50" s="98"/>
      <c r="M50" s="97">
        <v>12089.999999999996</v>
      </c>
      <c r="N50" s="99"/>
      <c r="O50" s="147">
        <v>14786</v>
      </c>
      <c r="P50" s="96"/>
      <c r="Q50" s="148">
        <v>26876</v>
      </c>
      <c r="R50" s="100"/>
      <c r="S50" s="101">
        <v>21</v>
      </c>
      <c r="T50" s="96"/>
      <c r="U50" s="101">
        <v>1</v>
      </c>
      <c r="V50" s="58"/>
      <c r="W50" s="102">
        <f>S50-U50</f>
        <v>20</v>
      </c>
      <c r="X50" s="96"/>
      <c r="Y50" s="101">
        <v>21</v>
      </c>
      <c r="Z50" s="96"/>
      <c r="AA50" s="101">
        <v>2</v>
      </c>
      <c r="AB50" s="58"/>
      <c r="AC50" s="102">
        <f>Y50-AA50</f>
        <v>19</v>
      </c>
      <c r="AD50" s="58"/>
      <c r="AE50" s="101">
        <v>42</v>
      </c>
      <c r="AF50" s="96"/>
      <c r="AG50" s="101">
        <v>2</v>
      </c>
      <c r="AH50" s="58"/>
      <c r="AI50" s="102">
        <f>AE50-AG50</f>
        <v>40</v>
      </c>
      <c r="AJ50" s="96"/>
      <c r="AK50" s="101">
        <v>39</v>
      </c>
      <c r="AL50" s="96"/>
      <c r="AM50" s="101">
        <v>2</v>
      </c>
      <c r="AN50" s="58"/>
      <c r="AO50" s="102">
        <f>AK50-AM50</f>
        <v>37</v>
      </c>
      <c r="AP50" s="58"/>
      <c r="AQ50" s="103">
        <f>MAX((W50+AC50)/2,AC50)</f>
        <v>19.5</v>
      </c>
      <c r="AR50" s="96"/>
      <c r="AS50" s="103">
        <f>(AI50+AO50)/2</f>
        <v>38.5</v>
      </c>
      <c r="AT50" s="96"/>
      <c r="AU50" s="104">
        <f>AS50+AQ50</f>
        <v>58</v>
      </c>
      <c r="AV50">
        <f>ROUND(AU50*2.3*190,2)</f>
        <v>25346</v>
      </c>
    </row>
    <row r="51" spans="1:48" x14ac:dyDescent="0.25">
      <c r="A51" s="94">
        <v>118291</v>
      </c>
      <c r="B51" s="5">
        <v>8862165</v>
      </c>
      <c r="C51" s="5">
        <v>886</v>
      </c>
      <c r="D51" s="5" t="s">
        <v>394</v>
      </c>
      <c r="E51" s="6">
        <v>2165</v>
      </c>
      <c r="F51" s="5" t="s">
        <v>35</v>
      </c>
      <c r="G51" s="5" t="s">
        <v>6</v>
      </c>
      <c r="H51" s="5" t="s">
        <v>398</v>
      </c>
      <c r="I51" s="95">
        <v>16952</v>
      </c>
      <c r="J51" s="96"/>
      <c r="K51" s="97">
        <v>32337.999999999996</v>
      </c>
      <c r="L51" s="98"/>
      <c r="M51" s="97">
        <v>15385.999999999996</v>
      </c>
      <c r="N51" s="99"/>
      <c r="O51" s="147">
        <v>18864</v>
      </c>
      <c r="P51" s="96"/>
      <c r="Q51" s="148">
        <v>34250</v>
      </c>
      <c r="R51" s="100"/>
      <c r="S51" s="101">
        <v>26</v>
      </c>
      <c r="T51" s="96"/>
      <c r="U51" s="101">
        <v>1</v>
      </c>
      <c r="V51" s="58"/>
      <c r="W51" s="102">
        <f>S51-U51</f>
        <v>25</v>
      </c>
      <c r="X51" s="96"/>
      <c r="Y51" s="101">
        <v>27</v>
      </c>
      <c r="Z51" s="96"/>
      <c r="AA51" s="101">
        <v>1</v>
      </c>
      <c r="AB51" s="58"/>
      <c r="AC51" s="102">
        <f>Y51-AA51</f>
        <v>26</v>
      </c>
      <c r="AD51" s="58"/>
      <c r="AE51" s="101">
        <v>51</v>
      </c>
      <c r="AF51" s="96"/>
      <c r="AG51" s="101">
        <v>3</v>
      </c>
      <c r="AH51" s="58"/>
      <c r="AI51" s="102">
        <f>AE51-AG51</f>
        <v>48</v>
      </c>
      <c r="AJ51" s="96"/>
      <c r="AK51" s="101">
        <v>51</v>
      </c>
      <c r="AL51" s="96"/>
      <c r="AM51" s="101">
        <v>3</v>
      </c>
      <c r="AN51" s="58"/>
      <c r="AO51" s="102">
        <f>AK51-AM51</f>
        <v>48</v>
      </c>
      <c r="AP51" s="58"/>
      <c r="AQ51" s="103">
        <f>MAX((W51+AC51)/2,AC51)</f>
        <v>26</v>
      </c>
      <c r="AR51" s="96"/>
      <c r="AS51" s="103">
        <f>(AI51+AO51)/2</f>
        <v>48</v>
      </c>
      <c r="AT51" s="96"/>
      <c r="AU51" s="104">
        <f>AS51+AQ51</f>
        <v>74</v>
      </c>
      <c r="AV51">
        <f>ROUND(AU51*2.3*190,2)</f>
        <v>32338</v>
      </c>
    </row>
    <row r="52" spans="1:48" x14ac:dyDescent="0.25">
      <c r="A52" s="94">
        <v>118292</v>
      </c>
      <c r="B52" s="5">
        <v>8862166</v>
      </c>
      <c r="C52" s="5">
        <v>886</v>
      </c>
      <c r="D52" s="5" t="s">
        <v>394</v>
      </c>
      <c r="E52" s="6">
        <v>2166</v>
      </c>
      <c r="F52" s="5" t="s">
        <v>36</v>
      </c>
      <c r="G52" s="5" t="s">
        <v>6</v>
      </c>
      <c r="H52" s="5" t="s">
        <v>398</v>
      </c>
      <c r="I52" s="95">
        <v>11217</v>
      </c>
      <c r="J52" s="96"/>
      <c r="K52" s="97">
        <v>16824.499999999996</v>
      </c>
      <c r="L52" s="98"/>
      <c r="M52" s="97">
        <v>5607.4999999999964</v>
      </c>
      <c r="N52" s="99"/>
      <c r="O52" s="147">
        <v>9815</v>
      </c>
      <c r="P52" s="96"/>
      <c r="Q52" s="148">
        <v>15423</v>
      </c>
      <c r="R52" s="100"/>
      <c r="S52" s="101">
        <v>13</v>
      </c>
      <c r="T52" s="96"/>
      <c r="U52" s="101">
        <v>0</v>
      </c>
      <c r="V52" s="58"/>
      <c r="W52" s="102">
        <f>S52-U52</f>
        <v>13</v>
      </c>
      <c r="X52" s="96"/>
      <c r="Y52" s="101">
        <v>13</v>
      </c>
      <c r="Z52" s="96"/>
      <c r="AA52" s="101">
        <v>0</v>
      </c>
      <c r="AB52" s="58"/>
      <c r="AC52" s="102">
        <f>Y52-AA52</f>
        <v>13</v>
      </c>
      <c r="AD52" s="58"/>
      <c r="AE52" s="101">
        <v>26</v>
      </c>
      <c r="AF52" s="96"/>
      <c r="AG52" s="101">
        <v>0</v>
      </c>
      <c r="AH52" s="58"/>
      <c r="AI52" s="102">
        <f>AE52-AG52</f>
        <v>26</v>
      </c>
      <c r="AJ52" s="96"/>
      <c r="AK52" s="101">
        <v>25</v>
      </c>
      <c r="AL52" s="96"/>
      <c r="AM52" s="101">
        <v>0</v>
      </c>
      <c r="AN52" s="58"/>
      <c r="AO52" s="102">
        <f>AK52-AM52</f>
        <v>25</v>
      </c>
      <c r="AP52" s="58"/>
      <c r="AQ52" s="103">
        <f>MAX((W52+AC52)/2,AC52)</f>
        <v>13</v>
      </c>
      <c r="AR52" s="96"/>
      <c r="AS52" s="103">
        <f>(AI52+AO52)/2</f>
        <v>25.5</v>
      </c>
      <c r="AT52" s="96"/>
      <c r="AU52" s="104">
        <f>AS52+AQ52</f>
        <v>38.5</v>
      </c>
      <c r="AV52">
        <f>ROUND(AU52*2.3*190,2)</f>
        <v>16824.5</v>
      </c>
    </row>
    <row r="53" spans="1:48" x14ac:dyDescent="0.25">
      <c r="A53" s="94">
        <v>118293</v>
      </c>
      <c r="B53" s="5">
        <v>8862167</v>
      </c>
      <c r="C53" s="5">
        <v>886</v>
      </c>
      <c r="D53" s="5" t="s">
        <v>394</v>
      </c>
      <c r="E53" s="6">
        <v>2167</v>
      </c>
      <c r="F53" s="5" t="s">
        <v>37</v>
      </c>
      <c r="G53" s="5" t="s">
        <v>6</v>
      </c>
      <c r="H53" s="5" t="s">
        <v>398</v>
      </c>
      <c r="I53" s="95">
        <v>21286</v>
      </c>
      <c r="J53" s="96"/>
      <c r="K53" s="97">
        <v>33430.499999999993</v>
      </c>
      <c r="L53" s="98"/>
      <c r="M53" s="97">
        <v>12144.499999999993</v>
      </c>
      <c r="N53" s="99"/>
      <c r="O53" s="147">
        <v>19502</v>
      </c>
      <c r="P53" s="96"/>
      <c r="Q53" s="148">
        <v>31647</v>
      </c>
      <c r="R53" s="100"/>
      <c r="S53" s="101">
        <v>27</v>
      </c>
      <c r="T53" s="96"/>
      <c r="U53" s="101">
        <v>0</v>
      </c>
      <c r="V53" s="58"/>
      <c r="W53" s="102">
        <f>S53-U53</f>
        <v>27</v>
      </c>
      <c r="X53" s="96"/>
      <c r="Y53" s="101">
        <v>17</v>
      </c>
      <c r="Z53" s="96"/>
      <c r="AA53" s="101">
        <v>0</v>
      </c>
      <c r="AB53" s="58"/>
      <c r="AC53" s="102">
        <f>Y53-AA53</f>
        <v>17</v>
      </c>
      <c r="AD53" s="58"/>
      <c r="AE53" s="101">
        <v>54</v>
      </c>
      <c r="AF53" s="96"/>
      <c r="AG53" s="101">
        <v>0</v>
      </c>
      <c r="AH53" s="58"/>
      <c r="AI53" s="102">
        <f>AE53-AG53</f>
        <v>54</v>
      </c>
      <c r="AJ53" s="96"/>
      <c r="AK53" s="101">
        <v>55</v>
      </c>
      <c r="AL53" s="96"/>
      <c r="AM53" s="101">
        <v>0</v>
      </c>
      <c r="AN53" s="58"/>
      <c r="AO53" s="102">
        <f>AK53-AM53</f>
        <v>55</v>
      </c>
      <c r="AP53" s="58"/>
      <c r="AQ53" s="103">
        <f>MAX((W53+AC53)/2,AC53)</f>
        <v>22</v>
      </c>
      <c r="AR53" s="96"/>
      <c r="AS53" s="103">
        <f>(AI53+AO53)/2</f>
        <v>54.5</v>
      </c>
      <c r="AT53" s="96"/>
      <c r="AU53" s="104">
        <f>AS53+AQ53</f>
        <v>76.5</v>
      </c>
      <c r="AV53">
        <f>ROUND(AU53*2.3*190,2)</f>
        <v>33430.5</v>
      </c>
    </row>
    <row r="54" spans="1:48" x14ac:dyDescent="0.25">
      <c r="A54" s="94">
        <v>118294</v>
      </c>
      <c r="B54" s="5">
        <v>8862168</v>
      </c>
      <c r="C54" s="5">
        <v>886</v>
      </c>
      <c r="D54" s="5" t="s">
        <v>394</v>
      </c>
      <c r="E54" s="6">
        <v>2168</v>
      </c>
      <c r="F54" s="5" t="s">
        <v>38</v>
      </c>
      <c r="G54" s="5" t="s">
        <v>6</v>
      </c>
      <c r="H54" s="5" t="s">
        <v>398</v>
      </c>
      <c r="I54" s="95">
        <v>16952</v>
      </c>
      <c r="J54" s="96"/>
      <c r="K54" s="97">
        <v>31463.999999999996</v>
      </c>
      <c r="L54" s="98"/>
      <c r="M54" s="97">
        <v>14511.999999999996</v>
      </c>
      <c r="N54" s="99"/>
      <c r="O54" s="147">
        <v>18354</v>
      </c>
      <c r="P54" s="96"/>
      <c r="Q54" s="148">
        <v>32866</v>
      </c>
      <c r="R54" s="100"/>
      <c r="S54" s="101">
        <v>26</v>
      </c>
      <c r="T54" s="96"/>
      <c r="U54" s="101">
        <v>0</v>
      </c>
      <c r="V54" s="58"/>
      <c r="W54" s="102">
        <f>S54-U54</f>
        <v>26</v>
      </c>
      <c r="X54" s="96"/>
      <c r="Y54" s="101">
        <v>26</v>
      </c>
      <c r="Z54" s="96"/>
      <c r="AA54" s="101">
        <v>1</v>
      </c>
      <c r="AB54" s="58"/>
      <c r="AC54" s="102">
        <f>Y54-AA54</f>
        <v>25</v>
      </c>
      <c r="AD54" s="58"/>
      <c r="AE54" s="101">
        <v>54</v>
      </c>
      <c r="AF54" s="96"/>
      <c r="AG54" s="101">
        <v>7</v>
      </c>
      <c r="AH54" s="58"/>
      <c r="AI54" s="102">
        <f>AE54-AG54</f>
        <v>47</v>
      </c>
      <c r="AJ54" s="96"/>
      <c r="AK54" s="101">
        <v>53</v>
      </c>
      <c r="AL54" s="96"/>
      <c r="AM54" s="101">
        <v>7</v>
      </c>
      <c r="AN54" s="58"/>
      <c r="AO54" s="102">
        <f>AK54-AM54</f>
        <v>46</v>
      </c>
      <c r="AP54" s="58"/>
      <c r="AQ54" s="103">
        <f>MAX((W54+AC54)/2,AC54)</f>
        <v>25.5</v>
      </c>
      <c r="AR54" s="96"/>
      <c r="AS54" s="103">
        <f>(AI54+AO54)/2</f>
        <v>46.5</v>
      </c>
      <c r="AT54" s="96"/>
      <c r="AU54" s="104">
        <f>AS54+AQ54</f>
        <v>72</v>
      </c>
      <c r="AV54">
        <f>ROUND(AU54*2.3*190,2)</f>
        <v>31464</v>
      </c>
    </row>
    <row r="55" spans="1:48" x14ac:dyDescent="0.25">
      <c r="A55" s="94">
        <v>118295</v>
      </c>
      <c r="B55" s="5">
        <v>8862169</v>
      </c>
      <c r="C55" s="5">
        <v>886</v>
      </c>
      <c r="D55" s="5" t="s">
        <v>394</v>
      </c>
      <c r="E55" s="6">
        <v>2169</v>
      </c>
      <c r="F55" s="5" t="s">
        <v>39</v>
      </c>
      <c r="G55" s="5" t="s">
        <v>6</v>
      </c>
      <c r="H55" s="5" t="s">
        <v>398</v>
      </c>
      <c r="I55" s="95">
        <v>4844</v>
      </c>
      <c r="J55" s="96"/>
      <c r="K55" s="97">
        <v>7428.9999999999991</v>
      </c>
      <c r="L55" s="98"/>
      <c r="M55" s="97">
        <v>2584.9999999999991</v>
      </c>
      <c r="N55" s="99"/>
      <c r="O55" s="147">
        <v>4334</v>
      </c>
      <c r="P55" s="96"/>
      <c r="Q55" s="148">
        <v>6919</v>
      </c>
      <c r="R55" s="100"/>
      <c r="S55" s="101">
        <v>5</v>
      </c>
      <c r="T55" s="96"/>
      <c r="U55" s="101">
        <v>1</v>
      </c>
      <c r="V55" s="58"/>
      <c r="W55" s="102">
        <f>S55-U55</f>
        <v>4</v>
      </c>
      <c r="X55" s="96"/>
      <c r="Y55" s="101">
        <v>5</v>
      </c>
      <c r="Z55" s="96"/>
      <c r="AA55" s="101">
        <v>1</v>
      </c>
      <c r="AB55" s="58"/>
      <c r="AC55" s="102">
        <f>Y55-AA55</f>
        <v>4</v>
      </c>
      <c r="AD55" s="58"/>
      <c r="AE55" s="101">
        <v>15</v>
      </c>
      <c r="AF55" s="96"/>
      <c r="AG55" s="101">
        <v>3</v>
      </c>
      <c r="AH55" s="58"/>
      <c r="AI55" s="102">
        <f>AE55-AG55</f>
        <v>12</v>
      </c>
      <c r="AJ55" s="96"/>
      <c r="AK55" s="101">
        <v>17</v>
      </c>
      <c r="AL55" s="96"/>
      <c r="AM55" s="101">
        <v>3</v>
      </c>
      <c r="AN55" s="58"/>
      <c r="AO55" s="102">
        <f>AK55-AM55</f>
        <v>14</v>
      </c>
      <c r="AP55" s="58"/>
      <c r="AQ55" s="103">
        <f>MAX((W55+AC55)/2,AC55)</f>
        <v>4</v>
      </c>
      <c r="AR55" s="96"/>
      <c r="AS55" s="103">
        <f>(AI55+AO55)/2</f>
        <v>13</v>
      </c>
      <c r="AT55" s="96"/>
      <c r="AU55" s="104">
        <f>AS55+AQ55</f>
        <v>17</v>
      </c>
      <c r="AV55">
        <f>ROUND(AU55*2.3*190,2)</f>
        <v>7429</v>
      </c>
    </row>
    <row r="56" spans="1:48" x14ac:dyDescent="0.25">
      <c r="A56" s="94">
        <v>118297</v>
      </c>
      <c r="B56" s="5">
        <v>8862171</v>
      </c>
      <c r="C56" s="5">
        <v>886</v>
      </c>
      <c r="D56" s="5" t="s">
        <v>394</v>
      </c>
      <c r="E56" s="6">
        <v>2171</v>
      </c>
      <c r="F56" s="5" t="s">
        <v>40</v>
      </c>
      <c r="G56" s="5" t="s">
        <v>6</v>
      </c>
      <c r="H56" s="5" t="s">
        <v>398</v>
      </c>
      <c r="I56" s="95">
        <v>33395</v>
      </c>
      <c r="J56" s="96"/>
      <c r="K56" s="97">
        <v>65331.499999999993</v>
      </c>
      <c r="L56" s="98"/>
      <c r="M56" s="97">
        <v>31936.499999999993</v>
      </c>
      <c r="N56" s="99"/>
      <c r="O56" s="147">
        <v>38111</v>
      </c>
      <c r="P56" s="96"/>
      <c r="Q56" s="148">
        <v>70048</v>
      </c>
      <c r="R56" s="100"/>
      <c r="S56" s="101">
        <v>57</v>
      </c>
      <c r="T56" s="96"/>
      <c r="U56" s="101">
        <v>4</v>
      </c>
      <c r="V56" s="58"/>
      <c r="W56" s="102">
        <f>S56-U56</f>
        <v>53</v>
      </c>
      <c r="X56" s="96"/>
      <c r="Y56" s="101">
        <v>55</v>
      </c>
      <c r="Z56" s="96"/>
      <c r="AA56" s="101">
        <v>4</v>
      </c>
      <c r="AB56" s="58"/>
      <c r="AC56" s="102">
        <f>Y56-AA56</f>
        <v>51</v>
      </c>
      <c r="AD56" s="58"/>
      <c r="AE56" s="101">
        <v>102</v>
      </c>
      <c r="AF56" s="96"/>
      <c r="AG56" s="101">
        <v>6</v>
      </c>
      <c r="AH56" s="58"/>
      <c r="AI56" s="102">
        <f>AE56-AG56</f>
        <v>96</v>
      </c>
      <c r="AJ56" s="96"/>
      <c r="AK56" s="101">
        <v>107</v>
      </c>
      <c r="AL56" s="96"/>
      <c r="AM56" s="101">
        <v>8</v>
      </c>
      <c r="AN56" s="58"/>
      <c r="AO56" s="102">
        <f>AK56-AM56</f>
        <v>99</v>
      </c>
      <c r="AP56" s="58"/>
      <c r="AQ56" s="103">
        <f>MAX((W56+AC56)/2,AC56)</f>
        <v>52</v>
      </c>
      <c r="AR56" s="96"/>
      <c r="AS56" s="103">
        <f>(AI56+AO56)/2</f>
        <v>97.5</v>
      </c>
      <c r="AT56" s="96"/>
      <c r="AU56" s="104">
        <f>AS56+AQ56</f>
        <v>149.5</v>
      </c>
      <c r="AV56">
        <f>ROUND(AU56*2.3*190,2)</f>
        <v>65331.5</v>
      </c>
    </row>
    <row r="57" spans="1:48" x14ac:dyDescent="0.25">
      <c r="A57" s="94">
        <v>118298</v>
      </c>
      <c r="B57" s="5">
        <v>8862172</v>
      </c>
      <c r="C57" s="5">
        <v>886</v>
      </c>
      <c r="D57" s="5" t="s">
        <v>394</v>
      </c>
      <c r="E57" s="6">
        <v>2172</v>
      </c>
      <c r="F57" s="5" t="s">
        <v>41</v>
      </c>
      <c r="G57" s="5" t="s">
        <v>6</v>
      </c>
      <c r="H57" s="5" t="s">
        <v>398</v>
      </c>
      <c r="I57" s="95">
        <v>40277</v>
      </c>
      <c r="J57" s="96"/>
      <c r="K57" s="97">
        <v>64894.499999999993</v>
      </c>
      <c r="L57" s="98"/>
      <c r="M57" s="97">
        <v>24617.499999999993</v>
      </c>
      <c r="N57" s="99"/>
      <c r="O57" s="147">
        <v>37856</v>
      </c>
      <c r="P57" s="96"/>
      <c r="Q57" s="148">
        <v>62474</v>
      </c>
      <c r="R57" s="100"/>
      <c r="S57" s="101">
        <v>52</v>
      </c>
      <c r="T57" s="96"/>
      <c r="U57" s="101">
        <v>6</v>
      </c>
      <c r="V57" s="58"/>
      <c r="W57" s="102">
        <f>S57-U57</f>
        <v>46</v>
      </c>
      <c r="X57" s="96"/>
      <c r="Y57" s="101">
        <v>56</v>
      </c>
      <c r="Z57" s="96"/>
      <c r="AA57" s="101">
        <v>6</v>
      </c>
      <c r="AB57" s="58"/>
      <c r="AC57" s="102">
        <f>Y57-AA57</f>
        <v>50</v>
      </c>
      <c r="AD57" s="58"/>
      <c r="AE57" s="101">
        <v>114</v>
      </c>
      <c r="AF57" s="96"/>
      <c r="AG57" s="101">
        <v>12</v>
      </c>
      <c r="AH57" s="58"/>
      <c r="AI57" s="102">
        <f>AE57-AG57</f>
        <v>102</v>
      </c>
      <c r="AJ57" s="96"/>
      <c r="AK57" s="101">
        <v>105</v>
      </c>
      <c r="AL57" s="96"/>
      <c r="AM57" s="101">
        <v>10</v>
      </c>
      <c r="AN57" s="58"/>
      <c r="AO57" s="102">
        <f>AK57-AM57</f>
        <v>95</v>
      </c>
      <c r="AP57" s="58"/>
      <c r="AQ57" s="103">
        <f>MAX((W57+AC57)/2,AC57)</f>
        <v>50</v>
      </c>
      <c r="AR57" s="96"/>
      <c r="AS57" s="103">
        <f>(AI57+AO57)/2</f>
        <v>98.5</v>
      </c>
      <c r="AT57" s="96"/>
      <c r="AU57" s="104">
        <f>AS57+AQ57</f>
        <v>148.5</v>
      </c>
      <c r="AV57">
        <f>ROUND(AU57*2.3*190,2)</f>
        <v>64894.5</v>
      </c>
    </row>
    <row r="58" spans="1:48" x14ac:dyDescent="0.25">
      <c r="A58" s="94">
        <v>118302</v>
      </c>
      <c r="B58" s="5">
        <v>8862176</v>
      </c>
      <c r="C58" s="5">
        <v>886</v>
      </c>
      <c r="D58" s="5" t="s">
        <v>394</v>
      </c>
      <c r="E58" s="6">
        <v>2176</v>
      </c>
      <c r="F58" s="5" t="s">
        <v>42</v>
      </c>
      <c r="G58" s="5" t="s">
        <v>6</v>
      </c>
      <c r="H58" s="5" t="s">
        <v>398</v>
      </c>
      <c r="I58" s="95">
        <v>17207</v>
      </c>
      <c r="J58" s="96"/>
      <c r="K58" s="97">
        <v>31463.999999999996</v>
      </c>
      <c r="L58" s="98"/>
      <c r="M58" s="97">
        <v>14256.999999999996</v>
      </c>
      <c r="N58" s="99"/>
      <c r="O58" s="147">
        <v>18354</v>
      </c>
      <c r="P58" s="96"/>
      <c r="Q58" s="148">
        <v>32611</v>
      </c>
      <c r="R58" s="100"/>
      <c r="S58" s="101">
        <v>29</v>
      </c>
      <c r="T58" s="96"/>
      <c r="U58" s="101">
        <v>5</v>
      </c>
      <c r="V58" s="58"/>
      <c r="W58" s="102">
        <f>S58-U58</f>
        <v>24</v>
      </c>
      <c r="X58" s="96"/>
      <c r="Y58" s="101">
        <v>31</v>
      </c>
      <c r="Z58" s="96"/>
      <c r="AA58" s="101">
        <v>5</v>
      </c>
      <c r="AB58" s="58"/>
      <c r="AC58" s="102">
        <f>Y58-AA58</f>
        <v>26</v>
      </c>
      <c r="AD58" s="58"/>
      <c r="AE58" s="101">
        <v>65</v>
      </c>
      <c r="AF58" s="96"/>
      <c r="AG58" s="101">
        <v>22</v>
      </c>
      <c r="AH58" s="58"/>
      <c r="AI58" s="102">
        <f>AE58-AG58</f>
        <v>43</v>
      </c>
      <c r="AJ58" s="96"/>
      <c r="AK58" s="101">
        <v>66</v>
      </c>
      <c r="AL58" s="96"/>
      <c r="AM58" s="101">
        <v>17</v>
      </c>
      <c r="AN58" s="58"/>
      <c r="AO58" s="102">
        <f>AK58-AM58</f>
        <v>49</v>
      </c>
      <c r="AP58" s="58"/>
      <c r="AQ58" s="103">
        <f>MAX((W58+AC58)/2,AC58)</f>
        <v>26</v>
      </c>
      <c r="AR58" s="96"/>
      <c r="AS58" s="103">
        <f>(AI58+AO58)/2</f>
        <v>46</v>
      </c>
      <c r="AT58" s="96"/>
      <c r="AU58" s="104">
        <f>AS58+AQ58</f>
        <v>72</v>
      </c>
      <c r="AV58">
        <f>ROUND(AU58*2.3*190,2)</f>
        <v>31464</v>
      </c>
    </row>
    <row r="59" spans="1:48" x14ac:dyDescent="0.25">
      <c r="A59" s="94">
        <v>118306</v>
      </c>
      <c r="B59" s="5">
        <v>8862183</v>
      </c>
      <c r="C59" s="5">
        <v>886</v>
      </c>
      <c r="D59" s="5" t="s">
        <v>394</v>
      </c>
      <c r="E59" s="6">
        <v>2183</v>
      </c>
      <c r="F59" s="5" t="s">
        <v>43</v>
      </c>
      <c r="G59" s="5" t="s">
        <v>6</v>
      </c>
      <c r="H59" s="5" t="s">
        <v>398</v>
      </c>
      <c r="I59" s="95">
        <v>15423</v>
      </c>
      <c r="J59" s="96"/>
      <c r="K59" s="97">
        <v>26438.499999999996</v>
      </c>
      <c r="L59" s="98"/>
      <c r="M59" s="97">
        <v>11015.499999999996</v>
      </c>
      <c r="N59" s="99"/>
      <c r="O59" s="147">
        <v>15423</v>
      </c>
      <c r="P59" s="96"/>
      <c r="Q59" s="148">
        <v>26439</v>
      </c>
      <c r="R59" s="100"/>
      <c r="S59" s="101">
        <v>32</v>
      </c>
      <c r="T59" s="96"/>
      <c r="U59" s="101">
        <v>6</v>
      </c>
      <c r="V59" s="58"/>
      <c r="W59" s="102">
        <f>S59-U59</f>
        <v>26</v>
      </c>
      <c r="X59" s="96"/>
      <c r="Y59" s="101">
        <v>30</v>
      </c>
      <c r="Z59" s="96"/>
      <c r="AA59" s="101">
        <v>6</v>
      </c>
      <c r="AB59" s="58"/>
      <c r="AC59" s="102">
        <f>Y59-AA59</f>
        <v>24</v>
      </c>
      <c r="AD59" s="58"/>
      <c r="AE59" s="101">
        <v>45</v>
      </c>
      <c r="AF59" s="96"/>
      <c r="AG59" s="101">
        <v>10</v>
      </c>
      <c r="AH59" s="58"/>
      <c r="AI59" s="102">
        <f>AE59-AG59</f>
        <v>35</v>
      </c>
      <c r="AJ59" s="96"/>
      <c r="AK59" s="101">
        <v>48</v>
      </c>
      <c r="AL59" s="96"/>
      <c r="AM59" s="101">
        <v>12</v>
      </c>
      <c r="AN59" s="58"/>
      <c r="AO59" s="102">
        <f>AK59-AM59</f>
        <v>36</v>
      </c>
      <c r="AP59" s="58"/>
      <c r="AQ59" s="103">
        <f>MAX((W59+AC59)/2,AC59)</f>
        <v>25</v>
      </c>
      <c r="AR59" s="96"/>
      <c r="AS59" s="103">
        <f>(AI59+AO59)/2</f>
        <v>35.5</v>
      </c>
      <c r="AT59" s="96"/>
      <c r="AU59" s="104">
        <f>AS59+AQ59</f>
        <v>60.5</v>
      </c>
      <c r="AV59">
        <f>ROUND(AU59*2.3*190,2)</f>
        <v>26438.5</v>
      </c>
    </row>
    <row r="60" spans="1:48" x14ac:dyDescent="0.25">
      <c r="A60" s="94">
        <v>118307</v>
      </c>
      <c r="B60" s="5">
        <v>8862185</v>
      </c>
      <c r="C60" s="5">
        <v>886</v>
      </c>
      <c r="D60" s="5" t="s">
        <v>394</v>
      </c>
      <c r="E60" s="6">
        <v>2185</v>
      </c>
      <c r="F60" s="5" t="s">
        <v>44</v>
      </c>
      <c r="G60" s="5" t="s">
        <v>6</v>
      </c>
      <c r="H60" s="5" t="s">
        <v>398</v>
      </c>
      <c r="I60" s="95">
        <v>15933</v>
      </c>
      <c r="J60" s="96"/>
      <c r="K60" s="97">
        <v>27312.499999999996</v>
      </c>
      <c r="L60" s="98"/>
      <c r="M60" s="97">
        <v>11379.499999999996</v>
      </c>
      <c r="N60" s="99"/>
      <c r="O60" s="147">
        <v>15933</v>
      </c>
      <c r="P60" s="96"/>
      <c r="Q60" s="148">
        <v>27313</v>
      </c>
      <c r="R60" s="100"/>
      <c r="S60" s="101">
        <v>28</v>
      </c>
      <c r="T60" s="96"/>
      <c r="U60" s="101">
        <v>2</v>
      </c>
      <c r="V60" s="58"/>
      <c r="W60" s="102">
        <f>S60-U60</f>
        <v>26</v>
      </c>
      <c r="X60" s="96"/>
      <c r="Y60" s="101">
        <v>27</v>
      </c>
      <c r="Z60" s="96"/>
      <c r="AA60" s="101">
        <v>2</v>
      </c>
      <c r="AB60" s="58"/>
      <c r="AC60" s="102">
        <f>Y60-AA60</f>
        <v>25</v>
      </c>
      <c r="AD60" s="58"/>
      <c r="AE60" s="101">
        <v>42</v>
      </c>
      <c r="AF60" s="96"/>
      <c r="AG60" s="101">
        <v>5</v>
      </c>
      <c r="AH60" s="58"/>
      <c r="AI60" s="102">
        <f>AE60-AG60</f>
        <v>37</v>
      </c>
      <c r="AJ60" s="96"/>
      <c r="AK60" s="101">
        <v>43</v>
      </c>
      <c r="AL60" s="96"/>
      <c r="AM60" s="101">
        <v>6</v>
      </c>
      <c r="AN60" s="58"/>
      <c r="AO60" s="102">
        <f>AK60-AM60</f>
        <v>37</v>
      </c>
      <c r="AP60" s="58"/>
      <c r="AQ60" s="103">
        <f>MAX((W60+AC60)/2,AC60)</f>
        <v>25.5</v>
      </c>
      <c r="AR60" s="96"/>
      <c r="AS60" s="103">
        <f>(AI60+AO60)/2</f>
        <v>37</v>
      </c>
      <c r="AT60" s="96"/>
      <c r="AU60" s="104">
        <f>AS60+AQ60</f>
        <v>62.5</v>
      </c>
      <c r="AV60">
        <f>ROUND(AU60*2.3*190,2)</f>
        <v>27312.5</v>
      </c>
    </row>
    <row r="61" spans="1:48" x14ac:dyDescent="0.25">
      <c r="A61" s="94">
        <v>118308</v>
      </c>
      <c r="B61" s="5">
        <v>8862187</v>
      </c>
      <c r="C61" s="5">
        <v>886</v>
      </c>
      <c r="D61" s="5" t="s">
        <v>394</v>
      </c>
      <c r="E61" s="6">
        <v>2187</v>
      </c>
      <c r="F61" s="5" t="s">
        <v>45</v>
      </c>
      <c r="G61" s="5" t="s">
        <v>6</v>
      </c>
      <c r="H61" s="5" t="s">
        <v>398</v>
      </c>
      <c r="I61" s="95">
        <v>19502</v>
      </c>
      <c r="J61" s="96"/>
      <c r="K61" s="97">
        <v>34959.999999999993</v>
      </c>
      <c r="L61" s="98"/>
      <c r="M61" s="97">
        <v>15457.999999999993</v>
      </c>
      <c r="N61" s="99"/>
      <c r="O61" s="147">
        <v>20394</v>
      </c>
      <c r="P61" s="96"/>
      <c r="Q61" s="148">
        <v>35852</v>
      </c>
      <c r="R61" s="100"/>
      <c r="S61" s="101">
        <v>29</v>
      </c>
      <c r="T61" s="96"/>
      <c r="U61" s="101">
        <v>0</v>
      </c>
      <c r="V61" s="58"/>
      <c r="W61" s="102">
        <f>S61-U61</f>
        <v>29</v>
      </c>
      <c r="X61" s="96"/>
      <c r="Y61" s="101">
        <v>27</v>
      </c>
      <c r="Z61" s="96"/>
      <c r="AA61" s="101">
        <v>0</v>
      </c>
      <c r="AB61" s="58"/>
      <c r="AC61" s="102">
        <f>Y61-AA61</f>
        <v>27</v>
      </c>
      <c r="AD61" s="58"/>
      <c r="AE61" s="101">
        <v>53</v>
      </c>
      <c r="AF61" s="96"/>
      <c r="AG61" s="101">
        <v>1</v>
      </c>
      <c r="AH61" s="58"/>
      <c r="AI61" s="102">
        <f>AE61-AG61</f>
        <v>52</v>
      </c>
      <c r="AJ61" s="96"/>
      <c r="AK61" s="101">
        <v>53</v>
      </c>
      <c r="AL61" s="96"/>
      <c r="AM61" s="101">
        <v>1</v>
      </c>
      <c r="AN61" s="58"/>
      <c r="AO61" s="102">
        <f>AK61-AM61</f>
        <v>52</v>
      </c>
      <c r="AP61" s="58"/>
      <c r="AQ61" s="103">
        <f>MAX((W61+AC61)/2,AC61)</f>
        <v>28</v>
      </c>
      <c r="AR61" s="96"/>
      <c r="AS61" s="103">
        <f>(AI61+AO61)/2</f>
        <v>52</v>
      </c>
      <c r="AT61" s="96"/>
      <c r="AU61" s="104">
        <f>AS61+AQ61</f>
        <v>80</v>
      </c>
      <c r="AV61">
        <f>ROUND(AU61*2.3*190,2)</f>
        <v>34960</v>
      </c>
    </row>
    <row r="62" spans="1:48" x14ac:dyDescent="0.25">
      <c r="A62" s="94">
        <v>118309</v>
      </c>
      <c r="B62" s="5">
        <v>8862188</v>
      </c>
      <c r="C62" s="5">
        <v>886</v>
      </c>
      <c r="D62" s="5" t="s">
        <v>394</v>
      </c>
      <c r="E62" s="6">
        <v>2188</v>
      </c>
      <c r="F62" s="5" t="s">
        <v>46</v>
      </c>
      <c r="G62" s="5" t="s">
        <v>6</v>
      </c>
      <c r="H62" s="5" t="s">
        <v>398</v>
      </c>
      <c r="I62" s="95">
        <v>5991</v>
      </c>
      <c r="J62" s="96"/>
      <c r="K62" s="97">
        <v>11361.999999999998</v>
      </c>
      <c r="L62" s="98"/>
      <c r="M62" s="97">
        <v>5370.9999999999982</v>
      </c>
      <c r="N62" s="99"/>
      <c r="O62" s="147">
        <v>6628</v>
      </c>
      <c r="P62" s="96"/>
      <c r="Q62" s="148">
        <v>11999</v>
      </c>
      <c r="R62" s="100"/>
      <c r="S62" s="101">
        <v>7</v>
      </c>
      <c r="T62" s="96"/>
      <c r="U62" s="101">
        <v>2</v>
      </c>
      <c r="V62" s="58"/>
      <c r="W62" s="102">
        <f>S62-U62</f>
        <v>5</v>
      </c>
      <c r="X62" s="96"/>
      <c r="Y62" s="101">
        <v>9</v>
      </c>
      <c r="Z62" s="96"/>
      <c r="AA62" s="101">
        <v>2</v>
      </c>
      <c r="AB62" s="58"/>
      <c r="AC62" s="102">
        <f>Y62-AA62</f>
        <v>7</v>
      </c>
      <c r="AD62" s="58"/>
      <c r="AE62" s="101">
        <v>18</v>
      </c>
      <c r="AF62" s="96"/>
      <c r="AG62" s="101">
        <v>1</v>
      </c>
      <c r="AH62" s="58"/>
      <c r="AI62" s="102">
        <f>AE62-AG62</f>
        <v>17</v>
      </c>
      <c r="AJ62" s="96"/>
      <c r="AK62" s="101">
        <v>22</v>
      </c>
      <c r="AL62" s="96"/>
      <c r="AM62" s="101">
        <v>1</v>
      </c>
      <c r="AN62" s="58"/>
      <c r="AO62" s="102">
        <f>AK62-AM62</f>
        <v>21</v>
      </c>
      <c r="AP62" s="58"/>
      <c r="AQ62" s="103">
        <f>MAX((W62+AC62)/2,AC62)</f>
        <v>7</v>
      </c>
      <c r="AR62" s="96"/>
      <c r="AS62" s="103">
        <f>(AI62+AO62)/2</f>
        <v>19</v>
      </c>
      <c r="AT62" s="96"/>
      <c r="AU62" s="104">
        <f>AS62+AQ62</f>
        <v>26</v>
      </c>
      <c r="AV62">
        <f>ROUND(AU62*2.3*190,2)</f>
        <v>11362</v>
      </c>
    </row>
    <row r="63" spans="1:48" x14ac:dyDescent="0.25">
      <c r="A63" s="94">
        <v>118310</v>
      </c>
      <c r="B63" s="5">
        <v>8862189</v>
      </c>
      <c r="C63" s="5">
        <v>886</v>
      </c>
      <c r="D63" s="5" t="s">
        <v>394</v>
      </c>
      <c r="E63" s="6">
        <v>2189</v>
      </c>
      <c r="F63" s="5" t="s">
        <v>47</v>
      </c>
      <c r="G63" s="5" t="s">
        <v>6</v>
      </c>
      <c r="H63" s="5" t="s">
        <v>398</v>
      </c>
      <c r="I63" s="95">
        <v>19247</v>
      </c>
      <c r="J63" s="96"/>
      <c r="K63" s="97">
        <v>34741.499999999993</v>
      </c>
      <c r="L63" s="98"/>
      <c r="M63" s="97">
        <v>15494.499999999993</v>
      </c>
      <c r="N63" s="99"/>
      <c r="O63" s="147">
        <v>20266</v>
      </c>
      <c r="P63" s="96"/>
      <c r="Q63" s="148">
        <v>35761</v>
      </c>
      <c r="R63" s="100"/>
      <c r="S63" s="101">
        <v>26</v>
      </c>
      <c r="T63" s="96"/>
      <c r="U63" s="101">
        <v>1</v>
      </c>
      <c r="V63" s="58"/>
      <c r="W63" s="102">
        <f>S63-U63</f>
        <v>25</v>
      </c>
      <c r="X63" s="96"/>
      <c r="Y63" s="101">
        <v>27</v>
      </c>
      <c r="Z63" s="96"/>
      <c r="AA63" s="101">
        <v>1</v>
      </c>
      <c r="AB63" s="58"/>
      <c r="AC63" s="102">
        <f>Y63-AA63</f>
        <v>26</v>
      </c>
      <c r="AD63" s="58"/>
      <c r="AE63" s="101">
        <v>55</v>
      </c>
      <c r="AF63" s="96"/>
      <c r="AG63" s="101">
        <v>3</v>
      </c>
      <c r="AH63" s="58"/>
      <c r="AI63" s="102">
        <f>AE63-AG63</f>
        <v>52</v>
      </c>
      <c r="AJ63" s="96"/>
      <c r="AK63" s="101">
        <v>57</v>
      </c>
      <c r="AL63" s="96"/>
      <c r="AM63" s="101">
        <v>2</v>
      </c>
      <c r="AN63" s="58"/>
      <c r="AO63" s="102">
        <f>AK63-AM63</f>
        <v>55</v>
      </c>
      <c r="AP63" s="58"/>
      <c r="AQ63" s="103">
        <f>MAX((W63+AC63)/2,AC63)</f>
        <v>26</v>
      </c>
      <c r="AR63" s="96"/>
      <c r="AS63" s="103">
        <f>(AI63+AO63)/2</f>
        <v>53.5</v>
      </c>
      <c r="AT63" s="96"/>
      <c r="AU63" s="104">
        <f>AS63+AQ63</f>
        <v>79.5</v>
      </c>
      <c r="AV63">
        <f>ROUND(AU63*2.3*190,2)</f>
        <v>34741.5</v>
      </c>
    </row>
    <row r="64" spans="1:48" x14ac:dyDescent="0.25">
      <c r="A64" s="94">
        <v>118311</v>
      </c>
      <c r="B64" s="5">
        <v>8862190</v>
      </c>
      <c r="C64" s="5">
        <v>886</v>
      </c>
      <c r="D64" s="5" t="s">
        <v>394</v>
      </c>
      <c r="E64" s="6">
        <v>2190</v>
      </c>
      <c r="F64" s="5" t="s">
        <v>48</v>
      </c>
      <c r="G64" s="5" t="s">
        <v>6</v>
      </c>
      <c r="H64" s="5" t="s">
        <v>398</v>
      </c>
      <c r="I64" s="95">
        <v>4844</v>
      </c>
      <c r="J64" s="96"/>
      <c r="K64" s="97">
        <v>9832.4999999999982</v>
      </c>
      <c r="L64" s="98"/>
      <c r="M64" s="97">
        <v>4988.4999999999982</v>
      </c>
      <c r="N64" s="99"/>
      <c r="O64" s="147">
        <v>5736</v>
      </c>
      <c r="P64" s="96"/>
      <c r="Q64" s="148">
        <v>10725</v>
      </c>
      <c r="R64" s="100"/>
      <c r="S64" s="101">
        <v>8</v>
      </c>
      <c r="T64" s="96"/>
      <c r="U64" s="101">
        <v>0</v>
      </c>
      <c r="V64" s="58"/>
      <c r="W64" s="102">
        <f>S64-U64</f>
        <v>8</v>
      </c>
      <c r="X64" s="96"/>
      <c r="Y64" s="101">
        <v>8</v>
      </c>
      <c r="Z64" s="96"/>
      <c r="AA64" s="101">
        <v>2</v>
      </c>
      <c r="AB64" s="58"/>
      <c r="AC64" s="102">
        <f>Y64-AA64</f>
        <v>6</v>
      </c>
      <c r="AD64" s="58"/>
      <c r="AE64" s="101">
        <v>16</v>
      </c>
      <c r="AF64" s="96"/>
      <c r="AG64" s="101">
        <v>1</v>
      </c>
      <c r="AH64" s="58"/>
      <c r="AI64" s="102">
        <f>AE64-AG64</f>
        <v>15</v>
      </c>
      <c r="AJ64" s="96"/>
      <c r="AK64" s="101">
        <v>18</v>
      </c>
      <c r="AL64" s="96"/>
      <c r="AM64" s="101">
        <v>2</v>
      </c>
      <c r="AN64" s="58"/>
      <c r="AO64" s="102">
        <f>AK64-AM64</f>
        <v>16</v>
      </c>
      <c r="AP64" s="58"/>
      <c r="AQ64" s="103">
        <f>MAX((W64+AC64)/2,AC64)</f>
        <v>7</v>
      </c>
      <c r="AR64" s="96"/>
      <c r="AS64" s="103">
        <f>(AI64+AO64)/2</f>
        <v>15.5</v>
      </c>
      <c r="AT64" s="96"/>
      <c r="AU64" s="104">
        <f>AS64+AQ64</f>
        <v>22.5</v>
      </c>
      <c r="AV64">
        <f>ROUND(AU64*2.3*190,2)</f>
        <v>9832.5</v>
      </c>
    </row>
    <row r="65" spans="1:48" x14ac:dyDescent="0.25">
      <c r="A65" s="94">
        <v>118312</v>
      </c>
      <c r="B65" s="5">
        <v>8862191</v>
      </c>
      <c r="C65" s="5">
        <v>886</v>
      </c>
      <c r="D65" s="5" t="s">
        <v>394</v>
      </c>
      <c r="E65" s="6">
        <v>2191</v>
      </c>
      <c r="F65" s="5" t="s">
        <v>49</v>
      </c>
      <c r="G65" s="5" t="s">
        <v>6</v>
      </c>
      <c r="H65" s="5" t="s">
        <v>398</v>
      </c>
      <c r="I65" s="95">
        <v>39130</v>
      </c>
      <c r="J65" s="96"/>
      <c r="K65" s="97">
        <v>69264.499999999985</v>
      </c>
      <c r="L65" s="98"/>
      <c r="M65" s="97">
        <v>30134.499999999985</v>
      </c>
      <c r="N65" s="99"/>
      <c r="O65" s="147">
        <v>40405</v>
      </c>
      <c r="P65" s="96"/>
      <c r="Q65" s="148">
        <v>70540</v>
      </c>
      <c r="R65" s="100"/>
      <c r="S65" s="101">
        <v>47</v>
      </c>
      <c r="T65" s="96"/>
      <c r="U65" s="101">
        <v>5</v>
      </c>
      <c r="V65" s="58"/>
      <c r="W65" s="102">
        <f>S65-U65</f>
        <v>42</v>
      </c>
      <c r="X65" s="96"/>
      <c r="Y65" s="101">
        <v>57</v>
      </c>
      <c r="Z65" s="96"/>
      <c r="AA65" s="101">
        <v>5</v>
      </c>
      <c r="AB65" s="58"/>
      <c r="AC65" s="102">
        <f>Y65-AA65</f>
        <v>52</v>
      </c>
      <c r="AD65" s="58"/>
      <c r="AE65" s="101">
        <v>113</v>
      </c>
      <c r="AF65" s="96"/>
      <c r="AG65" s="101">
        <v>11</v>
      </c>
      <c r="AH65" s="58"/>
      <c r="AI65" s="102">
        <f>AE65-AG65</f>
        <v>102</v>
      </c>
      <c r="AJ65" s="96"/>
      <c r="AK65" s="101">
        <v>127</v>
      </c>
      <c r="AL65" s="96"/>
      <c r="AM65" s="101">
        <v>16</v>
      </c>
      <c r="AN65" s="58"/>
      <c r="AO65" s="102">
        <f>AK65-AM65</f>
        <v>111</v>
      </c>
      <c r="AP65" s="58"/>
      <c r="AQ65" s="103">
        <f>MAX((W65+AC65)/2,AC65)</f>
        <v>52</v>
      </c>
      <c r="AR65" s="96"/>
      <c r="AS65" s="103">
        <f>(AI65+AO65)/2</f>
        <v>106.5</v>
      </c>
      <c r="AT65" s="96"/>
      <c r="AU65" s="104">
        <f>AS65+AQ65</f>
        <v>158.5</v>
      </c>
      <c r="AV65">
        <f>ROUND(AU65*2.3*190,2)</f>
        <v>69264.5</v>
      </c>
    </row>
    <row r="66" spans="1:48" x14ac:dyDescent="0.25">
      <c r="A66" s="94">
        <v>118313</v>
      </c>
      <c r="B66" s="5">
        <v>8862192</v>
      </c>
      <c r="C66" s="5">
        <v>886</v>
      </c>
      <c r="D66" s="5" t="s">
        <v>394</v>
      </c>
      <c r="E66" s="6">
        <v>2192</v>
      </c>
      <c r="F66" s="5" t="s">
        <v>50</v>
      </c>
      <c r="G66" s="5" t="s">
        <v>6</v>
      </c>
      <c r="H66" s="5" t="s">
        <v>398</v>
      </c>
      <c r="I66" s="95">
        <v>35434</v>
      </c>
      <c r="J66" s="96"/>
      <c r="K66" s="97">
        <v>53969.499999999993</v>
      </c>
      <c r="L66" s="98"/>
      <c r="M66" s="97">
        <v>18535.499999999993</v>
      </c>
      <c r="N66" s="99"/>
      <c r="O66" s="147">
        <v>31483</v>
      </c>
      <c r="P66" s="96"/>
      <c r="Q66" s="148">
        <v>50019</v>
      </c>
      <c r="R66" s="100"/>
      <c r="S66" s="101">
        <v>39</v>
      </c>
      <c r="T66" s="96"/>
      <c r="U66" s="101">
        <v>3</v>
      </c>
      <c r="V66" s="58"/>
      <c r="W66" s="102">
        <f>S66-U66</f>
        <v>36</v>
      </c>
      <c r="X66" s="96"/>
      <c r="Y66" s="101">
        <v>42</v>
      </c>
      <c r="Z66" s="96"/>
      <c r="AA66" s="101">
        <v>4</v>
      </c>
      <c r="AB66" s="58"/>
      <c r="AC66" s="102">
        <f>Y66-AA66</f>
        <v>38</v>
      </c>
      <c r="AD66" s="58"/>
      <c r="AE66" s="101">
        <v>92</v>
      </c>
      <c r="AF66" s="96"/>
      <c r="AG66" s="101">
        <v>11</v>
      </c>
      <c r="AH66" s="58"/>
      <c r="AI66" s="102">
        <f>AE66-AG66</f>
        <v>81</v>
      </c>
      <c r="AJ66" s="96"/>
      <c r="AK66" s="101">
        <v>104</v>
      </c>
      <c r="AL66" s="96"/>
      <c r="AM66" s="101">
        <v>14</v>
      </c>
      <c r="AN66" s="58"/>
      <c r="AO66" s="102">
        <f>AK66-AM66</f>
        <v>90</v>
      </c>
      <c r="AP66" s="58"/>
      <c r="AQ66" s="103">
        <f>MAX((W66+AC66)/2,AC66)</f>
        <v>38</v>
      </c>
      <c r="AR66" s="96"/>
      <c r="AS66" s="103">
        <f>(AI66+AO66)/2</f>
        <v>85.5</v>
      </c>
      <c r="AT66" s="96"/>
      <c r="AU66" s="104">
        <f>AS66+AQ66</f>
        <v>123.5</v>
      </c>
      <c r="AV66">
        <f>ROUND(AU66*2.3*190,2)</f>
        <v>53969.5</v>
      </c>
    </row>
    <row r="67" spans="1:48" x14ac:dyDescent="0.25">
      <c r="A67" s="94">
        <v>118314</v>
      </c>
      <c r="B67" s="5">
        <v>8862193</v>
      </c>
      <c r="C67" s="5">
        <v>886</v>
      </c>
      <c r="D67" s="5" t="s">
        <v>394</v>
      </c>
      <c r="E67" s="6">
        <v>2193</v>
      </c>
      <c r="F67" s="5" t="s">
        <v>51</v>
      </c>
      <c r="G67" s="5" t="s">
        <v>6</v>
      </c>
      <c r="H67" s="5" t="s">
        <v>398</v>
      </c>
      <c r="I67" s="95">
        <v>18100</v>
      </c>
      <c r="J67" s="96"/>
      <c r="K67" s="97">
        <v>32119.499999999996</v>
      </c>
      <c r="L67" s="98"/>
      <c r="M67" s="97">
        <v>14019.499999999996</v>
      </c>
      <c r="N67" s="99"/>
      <c r="O67" s="147">
        <v>18737</v>
      </c>
      <c r="P67" s="96"/>
      <c r="Q67" s="148">
        <v>32757</v>
      </c>
      <c r="R67" s="100"/>
      <c r="S67" s="101">
        <v>30</v>
      </c>
      <c r="T67" s="96"/>
      <c r="U67" s="101">
        <v>0</v>
      </c>
      <c r="V67" s="58"/>
      <c r="W67" s="102">
        <f>S67-U67</f>
        <v>30</v>
      </c>
      <c r="X67" s="96"/>
      <c r="Y67" s="101">
        <v>26</v>
      </c>
      <c r="Z67" s="96"/>
      <c r="AA67" s="101">
        <v>1</v>
      </c>
      <c r="AB67" s="58"/>
      <c r="AC67" s="102">
        <f>Y67-AA67</f>
        <v>25</v>
      </c>
      <c r="AD67" s="58"/>
      <c r="AE67" s="101">
        <v>52</v>
      </c>
      <c r="AF67" s="96"/>
      <c r="AG67" s="101">
        <v>5</v>
      </c>
      <c r="AH67" s="58"/>
      <c r="AI67" s="102">
        <f>AE67-AG67</f>
        <v>47</v>
      </c>
      <c r="AJ67" s="96"/>
      <c r="AK67" s="101">
        <v>49</v>
      </c>
      <c r="AL67" s="96"/>
      <c r="AM67" s="101">
        <v>4</v>
      </c>
      <c r="AN67" s="58"/>
      <c r="AO67" s="102">
        <f>AK67-AM67</f>
        <v>45</v>
      </c>
      <c r="AP67" s="58"/>
      <c r="AQ67" s="103">
        <f>MAX((W67+AC67)/2,AC67)</f>
        <v>27.5</v>
      </c>
      <c r="AR67" s="96"/>
      <c r="AS67" s="103">
        <f>(AI67+AO67)/2</f>
        <v>46</v>
      </c>
      <c r="AT67" s="96"/>
      <c r="AU67" s="104">
        <f>AS67+AQ67</f>
        <v>73.5</v>
      </c>
      <c r="AV67">
        <f>ROUND(AU67*2.3*190,2)</f>
        <v>32119.5</v>
      </c>
    </row>
    <row r="68" spans="1:48" x14ac:dyDescent="0.25">
      <c r="A68" s="94">
        <v>118336</v>
      </c>
      <c r="B68" s="5">
        <v>8862226</v>
      </c>
      <c r="C68" s="5">
        <v>886</v>
      </c>
      <c r="D68" s="5" t="s">
        <v>394</v>
      </c>
      <c r="E68" s="6">
        <v>2226</v>
      </c>
      <c r="F68" s="5" t="s">
        <v>52</v>
      </c>
      <c r="G68" s="5" t="s">
        <v>6</v>
      </c>
      <c r="H68" s="5" t="s">
        <v>398</v>
      </c>
      <c r="I68" s="95">
        <v>4716</v>
      </c>
      <c r="J68" s="96"/>
      <c r="K68" s="97">
        <v>9832.4999999999982</v>
      </c>
      <c r="L68" s="98"/>
      <c r="M68" s="97">
        <v>5116.4999999999982</v>
      </c>
      <c r="N68" s="99"/>
      <c r="O68" s="147">
        <v>5736</v>
      </c>
      <c r="P68" s="96"/>
      <c r="Q68" s="148">
        <v>10853</v>
      </c>
      <c r="R68" s="100"/>
      <c r="S68" s="101">
        <v>12</v>
      </c>
      <c r="T68" s="96"/>
      <c r="U68" s="101">
        <v>0</v>
      </c>
      <c r="V68" s="58"/>
      <c r="W68" s="102">
        <f>S68-U68</f>
        <v>12</v>
      </c>
      <c r="X68" s="96"/>
      <c r="Y68" s="101">
        <v>11</v>
      </c>
      <c r="Z68" s="96"/>
      <c r="AA68" s="101">
        <v>1</v>
      </c>
      <c r="AB68" s="58"/>
      <c r="AC68" s="102">
        <f>Y68-AA68</f>
        <v>10</v>
      </c>
      <c r="AD68" s="58"/>
      <c r="AE68" s="101">
        <v>9</v>
      </c>
      <c r="AF68" s="96"/>
      <c r="AG68" s="101">
        <v>0</v>
      </c>
      <c r="AH68" s="58"/>
      <c r="AI68" s="102">
        <f>AE68-AG68</f>
        <v>9</v>
      </c>
      <c r="AJ68" s="96"/>
      <c r="AK68" s="101">
        <v>17</v>
      </c>
      <c r="AL68" s="96"/>
      <c r="AM68" s="101">
        <v>3</v>
      </c>
      <c r="AN68" s="58"/>
      <c r="AO68" s="102">
        <f>AK68-AM68</f>
        <v>14</v>
      </c>
      <c r="AP68" s="58"/>
      <c r="AQ68" s="103">
        <f>MAX((W68+AC68)/2,AC68)</f>
        <v>11</v>
      </c>
      <c r="AR68" s="96"/>
      <c r="AS68" s="103">
        <f>(AI68+AO68)/2</f>
        <v>11.5</v>
      </c>
      <c r="AT68" s="96"/>
      <c r="AU68" s="104">
        <f>AS68+AQ68</f>
        <v>22.5</v>
      </c>
      <c r="AV68">
        <f>ROUND(AU68*2.3*190,2)</f>
        <v>9832.5</v>
      </c>
    </row>
    <row r="69" spans="1:48" x14ac:dyDescent="0.25">
      <c r="A69" s="94">
        <v>118337</v>
      </c>
      <c r="B69" s="5">
        <v>8862227</v>
      </c>
      <c r="C69" s="5">
        <v>886</v>
      </c>
      <c r="D69" s="5" t="s">
        <v>394</v>
      </c>
      <c r="E69" s="6">
        <v>2227</v>
      </c>
      <c r="F69" s="5" t="s">
        <v>53</v>
      </c>
      <c r="G69" s="5" t="s">
        <v>6</v>
      </c>
      <c r="H69" s="5" t="s">
        <v>398</v>
      </c>
      <c r="I69" s="95">
        <v>21413</v>
      </c>
      <c r="J69" s="96"/>
      <c r="K69" s="97">
        <v>35396.999999999993</v>
      </c>
      <c r="L69" s="98"/>
      <c r="M69" s="97">
        <v>13983.999999999993</v>
      </c>
      <c r="N69" s="99"/>
      <c r="O69" s="147">
        <v>20649</v>
      </c>
      <c r="P69" s="96"/>
      <c r="Q69" s="148">
        <v>34633</v>
      </c>
      <c r="R69" s="100"/>
      <c r="S69" s="101">
        <v>29</v>
      </c>
      <c r="T69" s="96"/>
      <c r="U69" s="101">
        <v>1</v>
      </c>
      <c r="V69" s="58"/>
      <c r="W69" s="102">
        <f>S69-U69</f>
        <v>28</v>
      </c>
      <c r="X69" s="96"/>
      <c r="Y69" s="101">
        <v>25</v>
      </c>
      <c r="Z69" s="96"/>
      <c r="AA69" s="101">
        <v>1</v>
      </c>
      <c r="AB69" s="58"/>
      <c r="AC69" s="102">
        <f>Y69-AA69</f>
        <v>24</v>
      </c>
      <c r="AD69" s="58"/>
      <c r="AE69" s="101">
        <v>59</v>
      </c>
      <c r="AF69" s="96"/>
      <c r="AG69" s="101">
        <v>3</v>
      </c>
      <c r="AH69" s="58"/>
      <c r="AI69" s="102">
        <f>AE69-AG69</f>
        <v>56</v>
      </c>
      <c r="AJ69" s="96"/>
      <c r="AK69" s="101">
        <v>57</v>
      </c>
      <c r="AL69" s="96"/>
      <c r="AM69" s="101">
        <v>3</v>
      </c>
      <c r="AN69" s="58"/>
      <c r="AO69" s="102">
        <f>AK69-AM69</f>
        <v>54</v>
      </c>
      <c r="AP69" s="58"/>
      <c r="AQ69" s="103">
        <f>MAX((W69+AC69)/2,AC69)</f>
        <v>26</v>
      </c>
      <c r="AR69" s="96"/>
      <c r="AS69" s="103">
        <f>(AI69+AO69)/2</f>
        <v>55</v>
      </c>
      <c r="AT69" s="96"/>
      <c r="AU69" s="104">
        <f>AS69+AQ69</f>
        <v>81</v>
      </c>
      <c r="AV69">
        <f>ROUND(AU69*2.3*190,2)</f>
        <v>35397</v>
      </c>
    </row>
    <row r="70" spans="1:48" x14ac:dyDescent="0.25">
      <c r="A70" s="94">
        <v>118338</v>
      </c>
      <c r="B70" s="5">
        <v>8862228</v>
      </c>
      <c r="C70" s="5">
        <v>886</v>
      </c>
      <c r="D70" s="5" t="s">
        <v>394</v>
      </c>
      <c r="E70" s="6">
        <v>2228</v>
      </c>
      <c r="F70" s="5" t="s">
        <v>54</v>
      </c>
      <c r="G70" s="5" t="s">
        <v>6</v>
      </c>
      <c r="H70" s="5" t="s">
        <v>398</v>
      </c>
      <c r="I70" s="95">
        <v>36708</v>
      </c>
      <c r="J70" s="96"/>
      <c r="K70" s="97">
        <v>64894.499999999993</v>
      </c>
      <c r="L70" s="98"/>
      <c r="M70" s="97">
        <v>28186.499999999993</v>
      </c>
      <c r="N70" s="99"/>
      <c r="O70" s="147">
        <v>37856</v>
      </c>
      <c r="P70" s="96"/>
      <c r="Q70" s="148">
        <v>66043</v>
      </c>
      <c r="R70" s="100"/>
      <c r="S70" s="101">
        <v>51</v>
      </c>
      <c r="T70" s="96"/>
      <c r="U70" s="101">
        <v>3</v>
      </c>
      <c r="V70" s="58"/>
      <c r="W70" s="102">
        <f>S70-U70</f>
        <v>48</v>
      </c>
      <c r="X70" s="96"/>
      <c r="Y70" s="101">
        <v>53</v>
      </c>
      <c r="Z70" s="96"/>
      <c r="AA70" s="101">
        <v>1</v>
      </c>
      <c r="AB70" s="58"/>
      <c r="AC70" s="102">
        <f>Y70-AA70</f>
        <v>52</v>
      </c>
      <c r="AD70" s="58"/>
      <c r="AE70" s="101">
        <v>113</v>
      </c>
      <c r="AF70" s="96"/>
      <c r="AG70" s="101">
        <v>16</v>
      </c>
      <c r="AH70" s="58"/>
      <c r="AI70" s="102">
        <f>AE70-AG70</f>
        <v>97</v>
      </c>
      <c r="AJ70" s="96"/>
      <c r="AK70" s="101">
        <v>107</v>
      </c>
      <c r="AL70" s="96"/>
      <c r="AM70" s="101">
        <v>11</v>
      </c>
      <c r="AN70" s="58"/>
      <c r="AO70" s="102">
        <f>AK70-AM70</f>
        <v>96</v>
      </c>
      <c r="AP70" s="58"/>
      <c r="AQ70" s="103">
        <f>MAX((W70+AC70)/2,AC70)</f>
        <v>52</v>
      </c>
      <c r="AR70" s="96"/>
      <c r="AS70" s="103">
        <f>(AI70+AO70)/2</f>
        <v>96.5</v>
      </c>
      <c r="AT70" s="96"/>
      <c r="AU70" s="104">
        <f>AS70+AQ70</f>
        <v>148.5</v>
      </c>
      <c r="AV70">
        <f>ROUND(AU70*2.3*190,2)</f>
        <v>64894.5</v>
      </c>
    </row>
    <row r="71" spans="1:48" x14ac:dyDescent="0.25">
      <c r="A71" s="94">
        <v>118341</v>
      </c>
      <c r="B71" s="5">
        <v>8862231</v>
      </c>
      <c r="C71" s="5">
        <v>886</v>
      </c>
      <c r="D71" s="5" t="s">
        <v>394</v>
      </c>
      <c r="E71" s="6">
        <v>2231</v>
      </c>
      <c r="F71" s="5" t="s">
        <v>55</v>
      </c>
      <c r="G71" s="5" t="s">
        <v>6</v>
      </c>
      <c r="H71" s="5" t="s">
        <v>398</v>
      </c>
      <c r="I71" s="95">
        <v>9560</v>
      </c>
      <c r="J71" s="96"/>
      <c r="K71" s="97">
        <v>17916.999999999996</v>
      </c>
      <c r="L71" s="98"/>
      <c r="M71" s="97">
        <v>8356.9999999999964</v>
      </c>
      <c r="N71" s="99"/>
      <c r="O71" s="147">
        <v>10452</v>
      </c>
      <c r="P71" s="96"/>
      <c r="Q71" s="148">
        <v>18809</v>
      </c>
      <c r="R71" s="100"/>
      <c r="S71" s="101">
        <v>4</v>
      </c>
      <c r="T71" s="96"/>
      <c r="U71" s="101">
        <v>0</v>
      </c>
      <c r="V71" s="58"/>
      <c r="W71" s="102">
        <f>S71-U71</f>
        <v>4</v>
      </c>
      <c r="X71" s="96"/>
      <c r="Y71" s="101">
        <v>6</v>
      </c>
      <c r="Z71" s="96"/>
      <c r="AA71" s="101">
        <v>0</v>
      </c>
      <c r="AB71" s="58"/>
      <c r="AC71" s="102">
        <f>Y71-AA71</f>
        <v>6</v>
      </c>
      <c r="AD71" s="58"/>
      <c r="AE71" s="101">
        <v>35</v>
      </c>
      <c r="AF71" s="96"/>
      <c r="AG71" s="101">
        <v>4</v>
      </c>
      <c r="AH71" s="58"/>
      <c r="AI71" s="102">
        <f>AE71-AG71</f>
        <v>31</v>
      </c>
      <c r="AJ71" s="96"/>
      <c r="AK71" s="101">
        <v>43</v>
      </c>
      <c r="AL71" s="96"/>
      <c r="AM71" s="101">
        <v>4</v>
      </c>
      <c r="AN71" s="58"/>
      <c r="AO71" s="102">
        <f>AK71-AM71</f>
        <v>39</v>
      </c>
      <c r="AP71" s="58"/>
      <c r="AQ71" s="103">
        <f>MAX((W71+AC71)/2,AC71)</f>
        <v>6</v>
      </c>
      <c r="AR71" s="96"/>
      <c r="AS71" s="103">
        <f>(AI71+AO71)/2</f>
        <v>35</v>
      </c>
      <c r="AT71" s="96"/>
      <c r="AU71" s="104">
        <f>AS71+AQ71</f>
        <v>41</v>
      </c>
      <c r="AV71">
        <f>ROUND(AU71*2.3*190,2)</f>
        <v>17917</v>
      </c>
    </row>
    <row r="72" spans="1:48" x14ac:dyDescent="0.25">
      <c r="A72" s="94">
        <v>118344</v>
      </c>
      <c r="B72" s="5">
        <v>8862235</v>
      </c>
      <c r="C72" s="5">
        <v>886</v>
      </c>
      <c r="D72" s="5" t="s">
        <v>394</v>
      </c>
      <c r="E72" s="6">
        <v>2235</v>
      </c>
      <c r="F72" s="5" t="s">
        <v>56</v>
      </c>
      <c r="G72" s="5" t="s">
        <v>6</v>
      </c>
      <c r="H72" s="5" t="s">
        <v>398</v>
      </c>
      <c r="I72" s="95">
        <v>28934</v>
      </c>
      <c r="J72" s="96"/>
      <c r="K72" s="97">
        <v>37581.999999999993</v>
      </c>
      <c r="L72" s="98"/>
      <c r="M72" s="97">
        <v>8647.9999999999927</v>
      </c>
      <c r="N72" s="99"/>
      <c r="O72" s="147">
        <v>21923</v>
      </c>
      <c r="P72" s="96"/>
      <c r="Q72" s="148">
        <v>30571</v>
      </c>
      <c r="R72" s="100"/>
      <c r="S72" s="101">
        <v>35</v>
      </c>
      <c r="T72" s="96"/>
      <c r="U72" s="101">
        <v>9</v>
      </c>
      <c r="V72" s="58"/>
      <c r="W72" s="102">
        <f>S72-U72</f>
        <v>26</v>
      </c>
      <c r="X72" s="96"/>
      <c r="Y72" s="101">
        <v>27</v>
      </c>
      <c r="Z72" s="96"/>
      <c r="AA72" s="101">
        <v>4</v>
      </c>
      <c r="AB72" s="58"/>
      <c r="AC72" s="102">
        <f>Y72-AA72</f>
        <v>23</v>
      </c>
      <c r="AD72" s="58"/>
      <c r="AE72" s="101">
        <v>82</v>
      </c>
      <c r="AF72" s="96"/>
      <c r="AG72" s="101">
        <v>22</v>
      </c>
      <c r="AH72" s="58"/>
      <c r="AI72" s="102">
        <f>AE72-AG72</f>
        <v>60</v>
      </c>
      <c r="AJ72" s="96"/>
      <c r="AK72" s="101">
        <v>82</v>
      </c>
      <c r="AL72" s="96"/>
      <c r="AM72" s="101">
        <v>19</v>
      </c>
      <c r="AN72" s="58"/>
      <c r="AO72" s="102">
        <f>AK72-AM72</f>
        <v>63</v>
      </c>
      <c r="AP72" s="58"/>
      <c r="AQ72" s="103">
        <f>MAX((W72+AC72)/2,AC72)</f>
        <v>24.5</v>
      </c>
      <c r="AR72" s="96"/>
      <c r="AS72" s="103">
        <f>(AI72+AO72)/2</f>
        <v>61.5</v>
      </c>
      <c r="AT72" s="96"/>
      <c r="AU72" s="104">
        <f>AS72+AQ72</f>
        <v>86</v>
      </c>
      <c r="AV72">
        <f>ROUND(AU72*2.3*190,2)</f>
        <v>37582</v>
      </c>
    </row>
    <row r="73" spans="1:48" x14ac:dyDescent="0.25">
      <c r="A73" s="94">
        <v>118345</v>
      </c>
      <c r="B73" s="5">
        <v>8862237</v>
      </c>
      <c r="C73" s="5">
        <v>886</v>
      </c>
      <c r="D73" s="5" t="s">
        <v>394</v>
      </c>
      <c r="E73" s="6">
        <v>2237</v>
      </c>
      <c r="F73" s="5" t="s">
        <v>57</v>
      </c>
      <c r="G73" s="5" t="s">
        <v>6</v>
      </c>
      <c r="H73" s="5" t="s">
        <v>398</v>
      </c>
      <c r="I73" s="95">
        <v>35179</v>
      </c>
      <c r="J73" s="96"/>
      <c r="K73" s="97">
        <v>47414.499999999993</v>
      </c>
      <c r="L73" s="98"/>
      <c r="M73" s="97">
        <v>12235.499999999993</v>
      </c>
      <c r="N73" s="99"/>
      <c r="O73" s="147">
        <v>27659</v>
      </c>
      <c r="P73" s="96"/>
      <c r="Q73" s="148">
        <v>39895</v>
      </c>
      <c r="R73" s="100"/>
      <c r="S73" s="101">
        <v>50</v>
      </c>
      <c r="T73" s="96"/>
      <c r="U73" s="101">
        <v>19</v>
      </c>
      <c r="V73" s="58"/>
      <c r="W73" s="102">
        <f>S73-U73</f>
        <v>31</v>
      </c>
      <c r="X73" s="96"/>
      <c r="Y73" s="101">
        <v>45</v>
      </c>
      <c r="Z73" s="96"/>
      <c r="AA73" s="101">
        <v>18</v>
      </c>
      <c r="AB73" s="58"/>
      <c r="AC73" s="102">
        <f>Y73-AA73</f>
        <v>27</v>
      </c>
      <c r="AD73" s="58"/>
      <c r="AE73" s="101">
        <v>111</v>
      </c>
      <c r="AF73" s="96"/>
      <c r="AG73" s="101">
        <v>28</v>
      </c>
      <c r="AH73" s="58"/>
      <c r="AI73" s="102">
        <f>AE73-AG73</f>
        <v>83</v>
      </c>
      <c r="AJ73" s="96"/>
      <c r="AK73" s="101">
        <v>98</v>
      </c>
      <c r="AL73" s="96"/>
      <c r="AM73" s="101">
        <v>22</v>
      </c>
      <c r="AN73" s="58"/>
      <c r="AO73" s="102">
        <f>AK73-AM73</f>
        <v>76</v>
      </c>
      <c r="AP73" s="58"/>
      <c r="AQ73" s="103">
        <f>MAX((W73+AC73)/2,AC73)</f>
        <v>29</v>
      </c>
      <c r="AR73" s="96"/>
      <c r="AS73" s="103">
        <f>(AI73+AO73)/2</f>
        <v>79.5</v>
      </c>
      <c r="AT73" s="96"/>
      <c r="AU73" s="104">
        <f>AS73+AQ73</f>
        <v>108.5</v>
      </c>
      <c r="AV73">
        <f>ROUND(AU73*2.3*190,2)</f>
        <v>47414.5</v>
      </c>
    </row>
    <row r="74" spans="1:48" x14ac:dyDescent="0.25">
      <c r="A74" s="94">
        <v>118346</v>
      </c>
      <c r="B74" s="5">
        <v>8862239</v>
      </c>
      <c r="C74" s="5">
        <v>886</v>
      </c>
      <c r="D74" s="5" t="s">
        <v>394</v>
      </c>
      <c r="E74" s="6">
        <v>2239</v>
      </c>
      <c r="F74" s="5" t="s">
        <v>58</v>
      </c>
      <c r="G74" s="5" t="s">
        <v>6</v>
      </c>
      <c r="H74" s="5" t="s">
        <v>398</v>
      </c>
      <c r="I74" s="95">
        <v>5609</v>
      </c>
      <c r="J74" s="96"/>
      <c r="K74" s="97">
        <v>11580.499999999998</v>
      </c>
      <c r="L74" s="98"/>
      <c r="M74" s="97">
        <v>5971.4999999999982</v>
      </c>
      <c r="N74" s="99"/>
      <c r="O74" s="147">
        <v>6756</v>
      </c>
      <c r="P74" s="96"/>
      <c r="Q74" s="148">
        <v>12728</v>
      </c>
      <c r="R74" s="100"/>
      <c r="S74" s="101">
        <v>11</v>
      </c>
      <c r="T74" s="96"/>
      <c r="U74" s="101">
        <v>0</v>
      </c>
      <c r="V74" s="58"/>
      <c r="W74" s="102">
        <f>S74-U74</f>
        <v>11</v>
      </c>
      <c r="X74" s="96"/>
      <c r="Y74" s="101">
        <v>12</v>
      </c>
      <c r="Z74" s="96"/>
      <c r="AA74" s="101">
        <v>0</v>
      </c>
      <c r="AB74" s="58"/>
      <c r="AC74" s="102">
        <f>Y74-AA74</f>
        <v>12</v>
      </c>
      <c r="AD74" s="58"/>
      <c r="AE74" s="101">
        <v>8</v>
      </c>
      <c r="AF74" s="96"/>
      <c r="AG74" s="101">
        <v>0</v>
      </c>
      <c r="AH74" s="58"/>
      <c r="AI74" s="102">
        <f>AE74-AG74</f>
        <v>8</v>
      </c>
      <c r="AJ74" s="96"/>
      <c r="AK74" s="101">
        <v>21</v>
      </c>
      <c r="AL74" s="96"/>
      <c r="AM74" s="101">
        <v>0</v>
      </c>
      <c r="AN74" s="58"/>
      <c r="AO74" s="102">
        <f>AK74-AM74</f>
        <v>21</v>
      </c>
      <c r="AP74" s="58"/>
      <c r="AQ74" s="103">
        <f>MAX((W74+AC74)/2,AC74)</f>
        <v>12</v>
      </c>
      <c r="AR74" s="96"/>
      <c r="AS74" s="103">
        <f>(AI74+AO74)/2</f>
        <v>14.5</v>
      </c>
      <c r="AT74" s="96"/>
      <c r="AU74" s="104">
        <f>AS74+AQ74</f>
        <v>26.5</v>
      </c>
      <c r="AV74">
        <f>ROUND(AU74*2.3*190,2)</f>
        <v>11580.5</v>
      </c>
    </row>
    <row r="75" spans="1:48" x14ac:dyDescent="0.25">
      <c r="A75" s="94">
        <v>118348</v>
      </c>
      <c r="B75" s="5">
        <v>8862245</v>
      </c>
      <c r="C75" s="5">
        <v>886</v>
      </c>
      <c r="D75" s="5" t="s">
        <v>394</v>
      </c>
      <c r="E75" s="6">
        <v>2245</v>
      </c>
      <c r="F75" s="5" t="s">
        <v>59</v>
      </c>
      <c r="G75" s="5" t="s">
        <v>6</v>
      </c>
      <c r="H75" s="5" t="s">
        <v>398</v>
      </c>
      <c r="I75" s="95">
        <v>13893</v>
      </c>
      <c r="J75" s="96"/>
      <c r="K75" s="97">
        <v>23160.999999999996</v>
      </c>
      <c r="L75" s="98"/>
      <c r="M75" s="97">
        <v>9267.9999999999964</v>
      </c>
      <c r="N75" s="99"/>
      <c r="O75" s="147">
        <v>13511</v>
      </c>
      <c r="P75" s="96"/>
      <c r="Q75" s="148">
        <v>22779</v>
      </c>
      <c r="R75" s="100"/>
      <c r="S75" s="101">
        <v>37</v>
      </c>
      <c r="T75" s="96"/>
      <c r="U75" s="101">
        <v>19</v>
      </c>
      <c r="V75" s="58"/>
      <c r="W75" s="102">
        <f>S75-U75</f>
        <v>18</v>
      </c>
      <c r="X75" s="96"/>
      <c r="Y75" s="101">
        <v>38</v>
      </c>
      <c r="Z75" s="96"/>
      <c r="AA75" s="101">
        <v>18</v>
      </c>
      <c r="AB75" s="58"/>
      <c r="AC75" s="102">
        <f>Y75-AA75</f>
        <v>20</v>
      </c>
      <c r="AD75" s="58"/>
      <c r="AE75" s="101">
        <v>54</v>
      </c>
      <c r="AF75" s="96"/>
      <c r="AG75" s="101">
        <v>21</v>
      </c>
      <c r="AH75" s="58"/>
      <c r="AI75" s="102">
        <f>AE75-AG75</f>
        <v>33</v>
      </c>
      <c r="AJ75" s="96"/>
      <c r="AK75" s="101">
        <v>52</v>
      </c>
      <c r="AL75" s="96"/>
      <c r="AM75" s="101">
        <v>19</v>
      </c>
      <c r="AN75" s="58"/>
      <c r="AO75" s="102">
        <f>AK75-AM75</f>
        <v>33</v>
      </c>
      <c r="AP75" s="58"/>
      <c r="AQ75" s="103">
        <f>MAX((W75+AC75)/2,AC75)</f>
        <v>20</v>
      </c>
      <c r="AR75" s="96"/>
      <c r="AS75" s="103">
        <f>(AI75+AO75)/2</f>
        <v>33</v>
      </c>
      <c r="AT75" s="96"/>
      <c r="AU75" s="104">
        <f>AS75+AQ75</f>
        <v>53</v>
      </c>
      <c r="AV75">
        <f>ROUND(AU75*2.3*190,2)</f>
        <v>23161</v>
      </c>
    </row>
    <row r="76" spans="1:48" x14ac:dyDescent="0.25">
      <c r="A76" s="94">
        <v>118354</v>
      </c>
      <c r="B76" s="5">
        <v>8862254</v>
      </c>
      <c r="C76" s="5">
        <v>886</v>
      </c>
      <c r="D76" s="5" t="s">
        <v>394</v>
      </c>
      <c r="E76" s="6">
        <v>2254</v>
      </c>
      <c r="F76" s="5" t="s">
        <v>60</v>
      </c>
      <c r="G76" s="5" t="s">
        <v>6</v>
      </c>
      <c r="H76" s="5" t="s">
        <v>398</v>
      </c>
      <c r="I76" s="95">
        <v>12746</v>
      </c>
      <c r="J76" s="96"/>
      <c r="K76" s="97">
        <v>21631.499999999996</v>
      </c>
      <c r="L76" s="98"/>
      <c r="M76" s="97">
        <v>8885.4999999999964</v>
      </c>
      <c r="N76" s="99"/>
      <c r="O76" s="147">
        <v>12619</v>
      </c>
      <c r="P76" s="96"/>
      <c r="Q76" s="148">
        <v>21505</v>
      </c>
      <c r="R76" s="100"/>
      <c r="S76" s="101">
        <v>24</v>
      </c>
      <c r="T76" s="96"/>
      <c r="U76" s="101">
        <v>6</v>
      </c>
      <c r="V76" s="58"/>
      <c r="W76" s="102">
        <f>S76-U76</f>
        <v>18</v>
      </c>
      <c r="X76" s="96"/>
      <c r="Y76" s="101">
        <v>24</v>
      </c>
      <c r="Z76" s="96"/>
      <c r="AA76" s="101">
        <v>7</v>
      </c>
      <c r="AB76" s="58"/>
      <c r="AC76" s="102">
        <f>Y76-AA76</f>
        <v>17</v>
      </c>
      <c r="AD76" s="58"/>
      <c r="AE76" s="101">
        <v>30</v>
      </c>
      <c r="AF76" s="96"/>
      <c r="AG76" s="101">
        <v>6</v>
      </c>
      <c r="AH76" s="58"/>
      <c r="AI76" s="102">
        <f>AE76-AG76</f>
        <v>24</v>
      </c>
      <c r="AJ76" s="96"/>
      <c r="AK76" s="101">
        <v>48</v>
      </c>
      <c r="AL76" s="96"/>
      <c r="AM76" s="101">
        <v>8</v>
      </c>
      <c r="AN76" s="58"/>
      <c r="AO76" s="102">
        <f>AK76-AM76</f>
        <v>40</v>
      </c>
      <c r="AP76" s="58"/>
      <c r="AQ76" s="103">
        <f>MAX((W76+AC76)/2,AC76)</f>
        <v>17.5</v>
      </c>
      <c r="AR76" s="96"/>
      <c r="AS76" s="103">
        <f>(AI76+AO76)/2</f>
        <v>32</v>
      </c>
      <c r="AT76" s="96"/>
      <c r="AU76" s="104">
        <f>AS76+AQ76</f>
        <v>49.5</v>
      </c>
      <c r="AV76">
        <f>ROUND(AU76*2.3*190,2)</f>
        <v>21631.5</v>
      </c>
    </row>
    <row r="77" spans="1:48" x14ac:dyDescent="0.25">
      <c r="A77" s="94">
        <v>118356</v>
      </c>
      <c r="B77" s="5">
        <v>8862258</v>
      </c>
      <c r="C77" s="5">
        <v>886</v>
      </c>
      <c r="D77" s="5" t="s">
        <v>394</v>
      </c>
      <c r="E77" s="6">
        <v>2258</v>
      </c>
      <c r="F77" s="5" t="s">
        <v>61</v>
      </c>
      <c r="G77" s="5" t="s">
        <v>6</v>
      </c>
      <c r="H77" s="5" t="s">
        <v>398</v>
      </c>
      <c r="I77" s="95">
        <v>40277</v>
      </c>
      <c r="J77" s="96"/>
      <c r="K77" s="97">
        <v>73415.999999999985</v>
      </c>
      <c r="L77" s="98"/>
      <c r="M77" s="97">
        <v>33138.999999999985</v>
      </c>
      <c r="N77" s="99"/>
      <c r="O77" s="147">
        <v>42826</v>
      </c>
      <c r="P77" s="96"/>
      <c r="Q77" s="148">
        <v>75965</v>
      </c>
      <c r="R77" s="100"/>
      <c r="S77" s="101">
        <v>54</v>
      </c>
      <c r="T77" s="96"/>
      <c r="U77" s="101">
        <v>5</v>
      </c>
      <c r="V77" s="58"/>
      <c r="W77" s="102">
        <f>S77-U77</f>
        <v>49</v>
      </c>
      <c r="X77" s="96"/>
      <c r="Y77" s="101">
        <v>57</v>
      </c>
      <c r="Z77" s="96"/>
      <c r="AA77" s="101">
        <v>3</v>
      </c>
      <c r="AB77" s="58"/>
      <c r="AC77" s="102">
        <f>Y77-AA77</f>
        <v>54</v>
      </c>
      <c r="AD77" s="58"/>
      <c r="AE77" s="101">
        <v>115</v>
      </c>
      <c r="AF77" s="96"/>
      <c r="AG77" s="101">
        <v>3</v>
      </c>
      <c r="AH77" s="58"/>
      <c r="AI77" s="102">
        <f>AE77-AG77</f>
        <v>112</v>
      </c>
      <c r="AJ77" s="96"/>
      <c r="AK77" s="101">
        <v>118</v>
      </c>
      <c r="AL77" s="96"/>
      <c r="AM77" s="101">
        <v>2</v>
      </c>
      <c r="AN77" s="58"/>
      <c r="AO77" s="102">
        <f>AK77-AM77</f>
        <v>116</v>
      </c>
      <c r="AP77" s="58"/>
      <c r="AQ77" s="103">
        <f>MAX((W77+AC77)/2,AC77)</f>
        <v>54</v>
      </c>
      <c r="AR77" s="96"/>
      <c r="AS77" s="103">
        <f>(AI77+AO77)/2</f>
        <v>114</v>
      </c>
      <c r="AT77" s="96"/>
      <c r="AU77" s="104">
        <f>AS77+AQ77</f>
        <v>168</v>
      </c>
      <c r="AV77">
        <f>ROUND(AU77*2.3*190,2)</f>
        <v>73416</v>
      </c>
    </row>
    <row r="78" spans="1:48" x14ac:dyDescent="0.25">
      <c r="A78" s="94">
        <v>118357</v>
      </c>
      <c r="B78" s="5">
        <v>8862259</v>
      </c>
      <c r="C78" s="5">
        <v>886</v>
      </c>
      <c r="D78" s="5" t="s">
        <v>394</v>
      </c>
      <c r="E78" s="6">
        <v>2259</v>
      </c>
      <c r="F78" s="5" t="s">
        <v>62</v>
      </c>
      <c r="G78" s="5" t="s">
        <v>6</v>
      </c>
      <c r="H78" s="5" t="s">
        <v>398</v>
      </c>
      <c r="I78" s="95">
        <v>29698</v>
      </c>
      <c r="J78" s="96"/>
      <c r="K78" s="97">
        <v>50910.499999999993</v>
      </c>
      <c r="L78" s="98"/>
      <c r="M78" s="97">
        <v>21212.499999999993</v>
      </c>
      <c r="N78" s="99"/>
      <c r="O78" s="147">
        <v>29698</v>
      </c>
      <c r="P78" s="96"/>
      <c r="Q78" s="148">
        <v>50911</v>
      </c>
      <c r="R78" s="100"/>
      <c r="S78" s="101">
        <v>47</v>
      </c>
      <c r="T78" s="96"/>
      <c r="U78" s="101">
        <v>4</v>
      </c>
      <c r="V78" s="58"/>
      <c r="W78" s="102">
        <f>S78-U78</f>
        <v>43</v>
      </c>
      <c r="X78" s="96"/>
      <c r="Y78" s="101">
        <v>46</v>
      </c>
      <c r="Z78" s="96"/>
      <c r="AA78" s="101">
        <v>5</v>
      </c>
      <c r="AB78" s="58"/>
      <c r="AC78" s="102">
        <f>Y78-AA78</f>
        <v>41</v>
      </c>
      <c r="AD78" s="58"/>
      <c r="AE78" s="101">
        <v>82</v>
      </c>
      <c r="AF78" s="96"/>
      <c r="AG78" s="101">
        <v>8</v>
      </c>
      <c r="AH78" s="58"/>
      <c r="AI78" s="102">
        <f>AE78-AG78</f>
        <v>74</v>
      </c>
      <c r="AJ78" s="96"/>
      <c r="AK78" s="101">
        <v>86</v>
      </c>
      <c r="AL78" s="96"/>
      <c r="AM78" s="101">
        <v>11</v>
      </c>
      <c r="AN78" s="58"/>
      <c r="AO78" s="102">
        <f>AK78-AM78</f>
        <v>75</v>
      </c>
      <c r="AP78" s="58"/>
      <c r="AQ78" s="103">
        <f>MAX((W78+AC78)/2,AC78)</f>
        <v>42</v>
      </c>
      <c r="AR78" s="96"/>
      <c r="AS78" s="103">
        <f>(AI78+AO78)/2</f>
        <v>74.5</v>
      </c>
      <c r="AT78" s="96"/>
      <c r="AU78" s="104">
        <f>AS78+AQ78</f>
        <v>116.5</v>
      </c>
      <c r="AV78">
        <f>ROUND(AU78*2.3*190,2)</f>
        <v>50910.5</v>
      </c>
    </row>
    <row r="79" spans="1:48" x14ac:dyDescent="0.25">
      <c r="A79" s="94">
        <v>118359</v>
      </c>
      <c r="B79" s="5">
        <v>8862263</v>
      </c>
      <c r="C79" s="5">
        <v>886</v>
      </c>
      <c r="D79" s="5" t="s">
        <v>394</v>
      </c>
      <c r="E79" s="6">
        <v>2263</v>
      </c>
      <c r="F79" s="5" t="s">
        <v>63</v>
      </c>
      <c r="G79" s="5" t="s">
        <v>6</v>
      </c>
      <c r="H79" s="5" t="s">
        <v>398</v>
      </c>
      <c r="I79" s="95">
        <v>60288</v>
      </c>
      <c r="J79" s="96"/>
      <c r="K79" s="97">
        <v>103787.49999999999</v>
      </c>
      <c r="L79" s="98"/>
      <c r="M79" s="97">
        <v>43499.499999999985</v>
      </c>
      <c r="N79" s="99"/>
      <c r="O79" s="147">
        <v>60543</v>
      </c>
      <c r="P79" s="96"/>
      <c r="Q79" s="148">
        <v>104043</v>
      </c>
      <c r="R79" s="100"/>
      <c r="S79" s="101">
        <v>102</v>
      </c>
      <c r="T79" s="96"/>
      <c r="U79" s="101">
        <v>10</v>
      </c>
      <c r="V79" s="58"/>
      <c r="W79" s="102">
        <f>S79-U79</f>
        <v>92</v>
      </c>
      <c r="X79" s="96"/>
      <c r="Y79" s="101">
        <v>90</v>
      </c>
      <c r="Z79" s="96"/>
      <c r="AA79" s="101">
        <v>10</v>
      </c>
      <c r="AB79" s="58"/>
      <c r="AC79" s="102">
        <f>Y79-AA79</f>
        <v>80</v>
      </c>
      <c r="AD79" s="58"/>
      <c r="AE79" s="101">
        <v>188</v>
      </c>
      <c r="AF79" s="96"/>
      <c r="AG79" s="101">
        <v>36</v>
      </c>
      <c r="AH79" s="58"/>
      <c r="AI79" s="102">
        <f>AE79-AG79</f>
        <v>152</v>
      </c>
      <c r="AJ79" s="96"/>
      <c r="AK79" s="101">
        <v>179</v>
      </c>
      <c r="AL79" s="96"/>
      <c r="AM79" s="101">
        <v>28</v>
      </c>
      <c r="AN79" s="58"/>
      <c r="AO79" s="102">
        <f>AK79-AM79</f>
        <v>151</v>
      </c>
      <c r="AP79" s="58"/>
      <c r="AQ79" s="103">
        <f>MAX((W79+AC79)/2,AC79)</f>
        <v>86</v>
      </c>
      <c r="AR79" s="96"/>
      <c r="AS79" s="103">
        <f>(AI79+AO79)/2</f>
        <v>151.5</v>
      </c>
      <c r="AT79" s="96"/>
      <c r="AU79" s="104">
        <f>AS79+AQ79</f>
        <v>237.5</v>
      </c>
      <c r="AV79">
        <f>ROUND(AU79*2.3*190,2)</f>
        <v>103787.5</v>
      </c>
    </row>
    <row r="80" spans="1:48" x14ac:dyDescent="0.25">
      <c r="A80" s="94">
        <v>118361</v>
      </c>
      <c r="B80" s="5">
        <v>8862265</v>
      </c>
      <c r="C80" s="5">
        <v>886</v>
      </c>
      <c r="D80" s="5" t="s">
        <v>394</v>
      </c>
      <c r="E80" s="6">
        <v>2265</v>
      </c>
      <c r="F80" s="5" t="s">
        <v>64</v>
      </c>
      <c r="G80" s="5" t="s">
        <v>6</v>
      </c>
      <c r="H80" s="5" t="s">
        <v>398</v>
      </c>
      <c r="I80" s="95">
        <v>5354</v>
      </c>
      <c r="J80" s="96"/>
      <c r="K80" s="97">
        <v>9613.9999999999982</v>
      </c>
      <c r="L80" s="98"/>
      <c r="M80" s="97">
        <v>4259.9999999999982</v>
      </c>
      <c r="N80" s="99"/>
      <c r="O80" s="147">
        <v>5609</v>
      </c>
      <c r="P80" s="96"/>
      <c r="Q80" s="148">
        <v>9869</v>
      </c>
      <c r="R80" s="100"/>
      <c r="S80" s="101">
        <v>7</v>
      </c>
      <c r="T80" s="96"/>
      <c r="U80" s="101">
        <v>0</v>
      </c>
      <c r="V80" s="58"/>
      <c r="W80" s="102">
        <f>S80-U80</f>
        <v>7</v>
      </c>
      <c r="X80" s="96"/>
      <c r="Y80" s="101">
        <v>8</v>
      </c>
      <c r="Z80" s="96"/>
      <c r="AA80" s="101">
        <v>0</v>
      </c>
      <c r="AB80" s="58"/>
      <c r="AC80" s="102">
        <f>Y80-AA80</f>
        <v>8</v>
      </c>
      <c r="AD80" s="58"/>
      <c r="AE80" s="101">
        <v>14</v>
      </c>
      <c r="AF80" s="96"/>
      <c r="AG80" s="101">
        <v>0</v>
      </c>
      <c r="AH80" s="58"/>
      <c r="AI80" s="102">
        <f>AE80-AG80</f>
        <v>14</v>
      </c>
      <c r="AJ80" s="96"/>
      <c r="AK80" s="101">
        <v>14</v>
      </c>
      <c r="AL80" s="96"/>
      <c r="AM80" s="101">
        <v>0</v>
      </c>
      <c r="AN80" s="58"/>
      <c r="AO80" s="102">
        <f>AK80-AM80</f>
        <v>14</v>
      </c>
      <c r="AP80" s="58"/>
      <c r="AQ80" s="103">
        <f>MAX((W80+AC80)/2,AC80)</f>
        <v>8</v>
      </c>
      <c r="AR80" s="96"/>
      <c r="AS80" s="103">
        <f>(AI80+AO80)/2</f>
        <v>14</v>
      </c>
      <c r="AT80" s="96"/>
      <c r="AU80" s="104">
        <f>AS80+AQ80</f>
        <v>22</v>
      </c>
      <c r="AV80">
        <f>ROUND(AU80*2.3*190,2)</f>
        <v>9614</v>
      </c>
    </row>
    <row r="81" spans="1:48" x14ac:dyDescent="0.25">
      <c r="A81" s="94">
        <v>118363</v>
      </c>
      <c r="B81" s="5">
        <v>8862268</v>
      </c>
      <c r="C81" s="5">
        <v>886</v>
      </c>
      <c r="D81" s="5" t="s">
        <v>394</v>
      </c>
      <c r="E81" s="6">
        <v>2268</v>
      </c>
      <c r="F81" s="5" t="s">
        <v>65</v>
      </c>
      <c r="G81" s="5" t="s">
        <v>6</v>
      </c>
      <c r="H81" s="5" t="s">
        <v>398</v>
      </c>
      <c r="I81" s="95">
        <v>39130</v>
      </c>
      <c r="J81" s="96"/>
      <c r="K81" s="97">
        <v>70138.499999999985</v>
      </c>
      <c r="L81" s="98"/>
      <c r="M81" s="97">
        <v>31008.499999999985</v>
      </c>
      <c r="N81" s="99"/>
      <c r="O81" s="147">
        <v>40915</v>
      </c>
      <c r="P81" s="96"/>
      <c r="Q81" s="148">
        <v>71924</v>
      </c>
      <c r="R81" s="100"/>
      <c r="S81" s="101">
        <v>60</v>
      </c>
      <c r="T81" s="96"/>
      <c r="U81" s="101">
        <v>6</v>
      </c>
      <c r="V81" s="58"/>
      <c r="W81" s="102">
        <f>S81-U81</f>
        <v>54</v>
      </c>
      <c r="X81" s="96"/>
      <c r="Y81" s="101">
        <v>58</v>
      </c>
      <c r="Z81" s="96"/>
      <c r="AA81" s="101">
        <v>6</v>
      </c>
      <c r="AB81" s="58"/>
      <c r="AC81" s="102">
        <f>Y81-AA81</f>
        <v>52</v>
      </c>
      <c r="AD81" s="58"/>
      <c r="AE81" s="101">
        <v>114</v>
      </c>
      <c r="AF81" s="96"/>
      <c r="AG81" s="101">
        <v>7</v>
      </c>
      <c r="AH81" s="58"/>
      <c r="AI81" s="102">
        <f>AE81-AG81</f>
        <v>107</v>
      </c>
      <c r="AJ81" s="96"/>
      <c r="AK81" s="101">
        <v>115</v>
      </c>
      <c r="AL81" s="96"/>
      <c r="AM81" s="101">
        <v>7</v>
      </c>
      <c r="AN81" s="58"/>
      <c r="AO81" s="102">
        <f>AK81-AM81</f>
        <v>108</v>
      </c>
      <c r="AP81" s="58"/>
      <c r="AQ81" s="103">
        <f>MAX((W81+AC81)/2,AC81)</f>
        <v>53</v>
      </c>
      <c r="AR81" s="96"/>
      <c r="AS81" s="103">
        <f>(AI81+AO81)/2</f>
        <v>107.5</v>
      </c>
      <c r="AT81" s="96"/>
      <c r="AU81" s="104">
        <f>AS81+AQ81</f>
        <v>160.5</v>
      </c>
      <c r="AV81">
        <f>ROUND(AU81*2.3*190,2)</f>
        <v>70138.5</v>
      </c>
    </row>
    <row r="82" spans="1:48" x14ac:dyDescent="0.25">
      <c r="A82" s="94">
        <v>118365</v>
      </c>
      <c r="B82" s="5">
        <v>8862270</v>
      </c>
      <c r="C82" s="5">
        <v>886</v>
      </c>
      <c r="D82" s="5" t="s">
        <v>394</v>
      </c>
      <c r="E82" s="6">
        <v>2270</v>
      </c>
      <c r="F82" s="5" t="s">
        <v>66</v>
      </c>
      <c r="G82" s="5" t="s">
        <v>6</v>
      </c>
      <c r="H82" s="5" t="s">
        <v>398</v>
      </c>
      <c r="I82" s="95">
        <v>17207</v>
      </c>
      <c r="J82" s="96"/>
      <c r="K82" s="97">
        <v>31026.999999999996</v>
      </c>
      <c r="L82" s="98"/>
      <c r="M82" s="97">
        <v>13819.999999999996</v>
      </c>
      <c r="N82" s="99"/>
      <c r="O82" s="147">
        <v>18100</v>
      </c>
      <c r="P82" s="96"/>
      <c r="Q82" s="148">
        <v>31920</v>
      </c>
      <c r="R82" s="100"/>
      <c r="S82" s="101">
        <v>26</v>
      </c>
      <c r="T82" s="96"/>
      <c r="U82" s="101">
        <v>0</v>
      </c>
      <c r="V82" s="58"/>
      <c r="W82" s="102">
        <f>S82-U82</f>
        <v>26</v>
      </c>
      <c r="X82" s="96"/>
      <c r="Y82" s="101">
        <v>23</v>
      </c>
      <c r="Z82" s="96"/>
      <c r="AA82" s="101">
        <v>1</v>
      </c>
      <c r="AB82" s="58"/>
      <c r="AC82" s="102">
        <f>Y82-AA82</f>
        <v>22</v>
      </c>
      <c r="AD82" s="58"/>
      <c r="AE82" s="101">
        <v>48</v>
      </c>
      <c r="AF82" s="96"/>
      <c r="AG82" s="101">
        <v>2</v>
      </c>
      <c r="AH82" s="58"/>
      <c r="AI82" s="102">
        <f>AE82-AG82</f>
        <v>46</v>
      </c>
      <c r="AJ82" s="96"/>
      <c r="AK82" s="101">
        <v>50</v>
      </c>
      <c r="AL82" s="96"/>
      <c r="AM82" s="101">
        <v>2</v>
      </c>
      <c r="AN82" s="58"/>
      <c r="AO82" s="102">
        <f>AK82-AM82</f>
        <v>48</v>
      </c>
      <c r="AP82" s="58"/>
      <c r="AQ82" s="103">
        <f>MAX((W82+AC82)/2,AC82)</f>
        <v>24</v>
      </c>
      <c r="AR82" s="96"/>
      <c r="AS82" s="103">
        <f>(AI82+AO82)/2</f>
        <v>47</v>
      </c>
      <c r="AT82" s="96"/>
      <c r="AU82" s="104">
        <f>AS82+AQ82</f>
        <v>71</v>
      </c>
      <c r="AV82">
        <f>ROUND(AU82*2.3*190,2)</f>
        <v>31027</v>
      </c>
    </row>
    <row r="83" spans="1:48" x14ac:dyDescent="0.25">
      <c r="A83" s="94">
        <v>118367</v>
      </c>
      <c r="B83" s="5">
        <v>8862272</v>
      </c>
      <c r="C83" s="5">
        <v>886</v>
      </c>
      <c r="D83" s="5" t="s">
        <v>394</v>
      </c>
      <c r="E83" s="6">
        <v>2272</v>
      </c>
      <c r="F83" s="5" t="s">
        <v>67</v>
      </c>
      <c r="G83" s="5" t="s">
        <v>6</v>
      </c>
      <c r="H83" s="5" t="s">
        <v>398</v>
      </c>
      <c r="I83" s="95">
        <v>25875</v>
      </c>
      <c r="J83" s="96"/>
      <c r="K83" s="97">
        <v>47851.499999999993</v>
      </c>
      <c r="L83" s="98"/>
      <c r="M83" s="97">
        <v>21976.499999999993</v>
      </c>
      <c r="N83" s="99"/>
      <c r="O83" s="147">
        <v>27914</v>
      </c>
      <c r="P83" s="96"/>
      <c r="Q83" s="148">
        <v>49891</v>
      </c>
      <c r="R83" s="100"/>
      <c r="S83" s="101">
        <v>54</v>
      </c>
      <c r="T83" s="96"/>
      <c r="U83" s="101">
        <v>18</v>
      </c>
      <c r="V83" s="58"/>
      <c r="W83" s="102">
        <f>S83-U83</f>
        <v>36</v>
      </c>
      <c r="X83" s="96"/>
      <c r="Y83" s="101">
        <v>44</v>
      </c>
      <c r="Z83" s="96"/>
      <c r="AA83" s="101">
        <v>16</v>
      </c>
      <c r="AB83" s="58"/>
      <c r="AC83" s="102">
        <f>Y83-AA83</f>
        <v>28</v>
      </c>
      <c r="AD83" s="58"/>
      <c r="AE83" s="101">
        <v>107</v>
      </c>
      <c r="AF83" s="96"/>
      <c r="AG83" s="101">
        <v>25</v>
      </c>
      <c r="AH83" s="58"/>
      <c r="AI83" s="102">
        <f>AE83-AG83</f>
        <v>82</v>
      </c>
      <c r="AJ83" s="96"/>
      <c r="AK83" s="101">
        <v>98</v>
      </c>
      <c r="AL83" s="96"/>
      <c r="AM83" s="101">
        <v>25</v>
      </c>
      <c r="AN83" s="58"/>
      <c r="AO83" s="102">
        <f>AK83-AM83</f>
        <v>73</v>
      </c>
      <c r="AP83" s="58"/>
      <c r="AQ83" s="103">
        <f>MAX((W83+AC83)/2,AC83)</f>
        <v>32</v>
      </c>
      <c r="AR83" s="96"/>
      <c r="AS83" s="103">
        <f>(AI83+AO83)/2</f>
        <v>77.5</v>
      </c>
      <c r="AT83" s="96"/>
      <c r="AU83" s="104">
        <f>AS83+AQ83</f>
        <v>109.5</v>
      </c>
      <c r="AV83">
        <f>ROUND(AU83*2.3*190,2)</f>
        <v>47851.5</v>
      </c>
    </row>
    <row r="84" spans="1:48" x14ac:dyDescent="0.25">
      <c r="A84" s="94">
        <v>118369</v>
      </c>
      <c r="B84" s="5">
        <v>8862275</v>
      </c>
      <c r="C84" s="5">
        <v>886</v>
      </c>
      <c r="D84" s="5" t="s">
        <v>394</v>
      </c>
      <c r="E84" s="6">
        <v>2275</v>
      </c>
      <c r="F84" s="5" t="s">
        <v>68</v>
      </c>
      <c r="G84" s="5" t="s">
        <v>6</v>
      </c>
      <c r="H84" s="5" t="s">
        <v>398</v>
      </c>
      <c r="I84" s="95">
        <v>18737</v>
      </c>
      <c r="J84" s="96"/>
      <c r="K84" s="97">
        <v>32556.499999999996</v>
      </c>
      <c r="L84" s="98"/>
      <c r="M84" s="97">
        <v>13819.499999999996</v>
      </c>
      <c r="N84" s="99"/>
      <c r="O84" s="147">
        <v>18992</v>
      </c>
      <c r="P84" s="96"/>
      <c r="Q84" s="148">
        <v>32812</v>
      </c>
      <c r="R84" s="100"/>
      <c r="S84" s="101">
        <v>22</v>
      </c>
      <c r="T84" s="96"/>
      <c r="U84" s="101">
        <v>5</v>
      </c>
      <c r="V84" s="58"/>
      <c r="W84" s="102">
        <f>S84-U84</f>
        <v>17</v>
      </c>
      <c r="X84" s="96"/>
      <c r="Y84" s="101">
        <v>29</v>
      </c>
      <c r="Z84" s="96"/>
      <c r="AA84" s="101">
        <v>6</v>
      </c>
      <c r="AB84" s="58"/>
      <c r="AC84" s="102">
        <f>Y84-AA84</f>
        <v>23</v>
      </c>
      <c r="AD84" s="58"/>
      <c r="AE84" s="101">
        <v>53</v>
      </c>
      <c r="AF84" s="96"/>
      <c r="AG84" s="101">
        <v>4</v>
      </c>
      <c r="AH84" s="58"/>
      <c r="AI84" s="102">
        <f>AE84-AG84</f>
        <v>49</v>
      </c>
      <c r="AJ84" s="96"/>
      <c r="AK84" s="101">
        <v>59</v>
      </c>
      <c r="AL84" s="96"/>
      <c r="AM84" s="101">
        <v>5</v>
      </c>
      <c r="AN84" s="58"/>
      <c r="AO84" s="102">
        <f>AK84-AM84</f>
        <v>54</v>
      </c>
      <c r="AP84" s="58"/>
      <c r="AQ84" s="103">
        <f>MAX((W84+AC84)/2,AC84)</f>
        <v>23</v>
      </c>
      <c r="AR84" s="96"/>
      <c r="AS84" s="103">
        <f>(AI84+AO84)/2</f>
        <v>51.5</v>
      </c>
      <c r="AT84" s="96"/>
      <c r="AU84" s="104">
        <f>AS84+AQ84</f>
        <v>74.5</v>
      </c>
      <c r="AV84">
        <f>ROUND(AU84*2.3*190,2)</f>
        <v>32556.5</v>
      </c>
    </row>
    <row r="85" spans="1:48" x14ac:dyDescent="0.25">
      <c r="A85" s="94">
        <v>118370</v>
      </c>
      <c r="B85" s="5">
        <v>8862276</v>
      </c>
      <c r="C85" s="5">
        <v>886</v>
      </c>
      <c r="D85" s="5" t="s">
        <v>394</v>
      </c>
      <c r="E85" s="6">
        <v>2276</v>
      </c>
      <c r="F85" s="5" t="s">
        <v>69</v>
      </c>
      <c r="G85" s="5" t="s">
        <v>6</v>
      </c>
      <c r="H85" s="5" t="s">
        <v>398</v>
      </c>
      <c r="I85" s="95">
        <v>57102</v>
      </c>
      <c r="J85" s="96"/>
      <c r="K85" s="97">
        <v>102257.99999999999</v>
      </c>
      <c r="L85" s="98"/>
      <c r="M85" s="97">
        <v>45155.999999999985</v>
      </c>
      <c r="N85" s="99"/>
      <c r="O85" s="147">
        <v>59651</v>
      </c>
      <c r="P85" s="96"/>
      <c r="Q85" s="148">
        <v>104807</v>
      </c>
      <c r="R85" s="100"/>
      <c r="S85" s="101">
        <v>106</v>
      </c>
      <c r="T85" s="96"/>
      <c r="U85" s="101">
        <v>15</v>
      </c>
      <c r="V85" s="58"/>
      <c r="W85" s="102">
        <f>S85-U85</f>
        <v>91</v>
      </c>
      <c r="X85" s="96"/>
      <c r="Y85" s="101">
        <v>95</v>
      </c>
      <c r="Z85" s="96"/>
      <c r="AA85" s="101">
        <v>14</v>
      </c>
      <c r="AB85" s="58"/>
      <c r="AC85" s="102">
        <f>Y85-AA85</f>
        <v>81</v>
      </c>
      <c r="AD85" s="58"/>
      <c r="AE85" s="101">
        <v>174</v>
      </c>
      <c r="AF85" s="96"/>
      <c r="AG85" s="101">
        <v>19</v>
      </c>
      <c r="AH85" s="58"/>
      <c r="AI85" s="102">
        <f>AE85-AG85</f>
        <v>155</v>
      </c>
      <c r="AJ85" s="96"/>
      <c r="AK85" s="101">
        <v>157</v>
      </c>
      <c r="AL85" s="96"/>
      <c r="AM85" s="101">
        <v>16</v>
      </c>
      <c r="AN85" s="58"/>
      <c r="AO85" s="102">
        <f>AK85-AM85</f>
        <v>141</v>
      </c>
      <c r="AP85" s="58"/>
      <c r="AQ85" s="103">
        <f>MAX((W85+AC85)/2,AC85)</f>
        <v>86</v>
      </c>
      <c r="AR85" s="96"/>
      <c r="AS85" s="103">
        <f>(AI85+AO85)/2</f>
        <v>148</v>
      </c>
      <c r="AT85" s="96"/>
      <c r="AU85" s="104">
        <f>AS85+AQ85</f>
        <v>234</v>
      </c>
      <c r="AV85">
        <f>ROUND(AU85*2.3*190,2)</f>
        <v>102258</v>
      </c>
    </row>
    <row r="86" spans="1:48" x14ac:dyDescent="0.25">
      <c r="A86" s="94">
        <v>118372</v>
      </c>
      <c r="B86" s="5">
        <v>8862278</v>
      </c>
      <c r="C86" s="5">
        <v>886</v>
      </c>
      <c r="D86" s="5" t="s">
        <v>394</v>
      </c>
      <c r="E86" s="6">
        <v>2278</v>
      </c>
      <c r="F86" s="5" t="s">
        <v>70</v>
      </c>
      <c r="G86" s="5" t="s">
        <v>6</v>
      </c>
      <c r="H86" s="5" t="s">
        <v>398</v>
      </c>
      <c r="I86" s="95">
        <v>11854</v>
      </c>
      <c r="J86" s="96"/>
      <c r="K86" s="97">
        <v>19009.499999999996</v>
      </c>
      <c r="L86" s="98"/>
      <c r="M86" s="97">
        <v>7155.4999999999964</v>
      </c>
      <c r="N86" s="99"/>
      <c r="O86" s="147">
        <v>11089</v>
      </c>
      <c r="P86" s="96"/>
      <c r="Q86" s="148">
        <v>18245</v>
      </c>
      <c r="R86" s="100"/>
      <c r="S86" s="101">
        <v>17</v>
      </c>
      <c r="T86" s="96"/>
      <c r="U86" s="101">
        <v>0</v>
      </c>
      <c r="V86" s="58"/>
      <c r="W86" s="102">
        <f>S86-U86</f>
        <v>17</v>
      </c>
      <c r="X86" s="96"/>
      <c r="Y86" s="101">
        <v>18</v>
      </c>
      <c r="Z86" s="96"/>
      <c r="AA86" s="101">
        <v>0</v>
      </c>
      <c r="AB86" s="58"/>
      <c r="AC86" s="102">
        <f>Y86-AA86</f>
        <v>18</v>
      </c>
      <c r="AD86" s="58"/>
      <c r="AE86" s="101">
        <v>27</v>
      </c>
      <c r="AF86" s="96"/>
      <c r="AG86" s="101">
        <v>1</v>
      </c>
      <c r="AH86" s="58"/>
      <c r="AI86" s="102">
        <f>AE86-AG86</f>
        <v>26</v>
      </c>
      <c r="AJ86" s="96"/>
      <c r="AK86" s="101">
        <v>26</v>
      </c>
      <c r="AL86" s="96"/>
      <c r="AM86" s="101">
        <v>1</v>
      </c>
      <c r="AN86" s="58"/>
      <c r="AO86" s="102">
        <f>AK86-AM86</f>
        <v>25</v>
      </c>
      <c r="AP86" s="58"/>
      <c r="AQ86" s="103">
        <f>MAX((W86+AC86)/2,AC86)</f>
        <v>18</v>
      </c>
      <c r="AR86" s="96"/>
      <c r="AS86" s="103">
        <f>(AI86+AO86)/2</f>
        <v>25.5</v>
      </c>
      <c r="AT86" s="96"/>
      <c r="AU86" s="104">
        <f>AS86+AQ86</f>
        <v>43.5</v>
      </c>
      <c r="AV86">
        <f>ROUND(AU86*2.3*190,2)</f>
        <v>19009.5</v>
      </c>
    </row>
    <row r="87" spans="1:48" x14ac:dyDescent="0.25">
      <c r="A87" s="94">
        <v>118373</v>
      </c>
      <c r="B87" s="5">
        <v>8862279</v>
      </c>
      <c r="C87" s="5">
        <v>886</v>
      </c>
      <c r="D87" s="5" t="s">
        <v>394</v>
      </c>
      <c r="E87" s="6">
        <v>2279</v>
      </c>
      <c r="F87" s="5" t="s">
        <v>71</v>
      </c>
      <c r="G87" s="5" t="s">
        <v>6</v>
      </c>
      <c r="H87" s="5" t="s">
        <v>398</v>
      </c>
      <c r="I87" s="95">
        <v>6246</v>
      </c>
      <c r="J87" s="96"/>
      <c r="K87" s="97">
        <v>10706.499999999998</v>
      </c>
      <c r="L87" s="98"/>
      <c r="M87" s="97">
        <v>4460.4999999999982</v>
      </c>
      <c r="N87" s="99"/>
      <c r="O87" s="147">
        <v>6246</v>
      </c>
      <c r="P87" s="96"/>
      <c r="Q87" s="148">
        <v>10707</v>
      </c>
      <c r="R87" s="100"/>
      <c r="S87" s="101">
        <v>6</v>
      </c>
      <c r="T87" s="96"/>
      <c r="U87" s="101">
        <v>0</v>
      </c>
      <c r="V87" s="58"/>
      <c r="W87" s="102">
        <f>S87-U87</f>
        <v>6</v>
      </c>
      <c r="X87" s="96"/>
      <c r="Y87" s="101">
        <v>5</v>
      </c>
      <c r="Z87" s="96"/>
      <c r="AA87" s="101">
        <v>0</v>
      </c>
      <c r="AB87" s="58"/>
      <c r="AC87" s="102">
        <f>Y87-AA87</f>
        <v>5</v>
      </c>
      <c r="AD87" s="58"/>
      <c r="AE87" s="101">
        <v>23</v>
      </c>
      <c r="AF87" s="96"/>
      <c r="AG87" s="101">
        <v>6</v>
      </c>
      <c r="AH87" s="58"/>
      <c r="AI87" s="102">
        <f>AE87-AG87</f>
        <v>17</v>
      </c>
      <c r="AJ87" s="96"/>
      <c r="AK87" s="101">
        <v>24</v>
      </c>
      <c r="AL87" s="96"/>
      <c r="AM87" s="101">
        <v>3</v>
      </c>
      <c r="AN87" s="58"/>
      <c r="AO87" s="102">
        <f>AK87-AM87</f>
        <v>21</v>
      </c>
      <c r="AP87" s="58"/>
      <c r="AQ87" s="103">
        <f>MAX((W87+AC87)/2,AC87)</f>
        <v>5.5</v>
      </c>
      <c r="AR87" s="96"/>
      <c r="AS87" s="103">
        <f>(AI87+AO87)/2</f>
        <v>19</v>
      </c>
      <c r="AT87" s="96"/>
      <c r="AU87" s="104">
        <f>AS87+AQ87</f>
        <v>24.5</v>
      </c>
      <c r="AV87">
        <f>ROUND(AU87*2.3*190,2)</f>
        <v>10706.5</v>
      </c>
    </row>
    <row r="88" spans="1:48" x14ac:dyDescent="0.25">
      <c r="A88" s="94">
        <v>118374</v>
      </c>
      <c r="B88" s="5">
        <v>8862280</v>
      </c>
      <c r="C88" s="5">
        <v>886</v>
      </c>
      <c r="D88" s="5" t="s">
        <v>394</v>
      </c>
      <c r="E88" s="6">
        <v>2280</v>
      </c>
      <c r="F88" s="5" t="s">
        <v>72</v>
      </c>
      <c r="G88" s="5" t="s">
        <v>6</v>
      </c>
      <c r="H88" s="5" t="s">
        <v>398</v>
      </c>
      <c r="I88" s="95">
        <v>19757</v>
      </c>
      <c r="J88" s="96"/>
      <c r="K88" s="97">
        <v>31463.999999999996</v>
      </c>
      <c r="L88" s="98"/>
      <c r="M88" s="97">
        <v>11706.999999999996</v>
      </c>
      <c r="N88" s="99"/>
      <c r="O88" s="147">
        <v>18354</v>
      </c>
      <c r="P88" s="96"/>
      <c r="Q88" s="148">
        <v>30061</v>
      </c>
      <c r="R88" s="100"/>
      <c r="S88" s="101">
        <v>19</v>
      </c>
      <c r="T88" s="96"/>
      <c r="U88" s="101">
        <v>1</v>
      </c>
      <c r="V88" s="58"/>
      <c r="W88" s="102">
        <f>S88-U88</f>
        <v>18</v>
      </c>
      <c r="X88" s="96"/>
      <c r="Y88" s="101">
        <v>22</v>
      </c>
      <c r="Z88" s="96"/>
      <c r="AA88" s="101">
        <v>1</v>
      </c>
      <c r="AB88" s="58"/>
      <c r="AC88" s="102">
        <f>Y88-AA88</f>
        <v>21</v>
      </c>
      <c r="AD88" s="58"/>
      <c r="AE88" s="101">
        <v>48</v>
      </c>
      <c r="AF88" s="96"/>
      <c r="AG88" s="101">
        <v>1</v>
      </c>
      <c r="AH88" s="58"/>
      <c r="AI88" s="102">
        <f>AE88-AG88</f>
        <v>47</v>
      </c>
      <c r="AJ88" s="96"/>
      <c r="AK88" s="101">
        <v>55</v>
      </c>
      <c r="AL88" s="96"/>
      <c r="AM88" s="101">
        <v>0</v>
      </c>
      <c r="AN88" s="58"/>
      <c r="AO88" s="102">
        <f>AK88-AM88</f>
        <v>55</v>
      </c>
      <c r="AP88" s="58"/>
      <c r="AQ88" s="103">
        <f>MAX((W88+AC88)/2,AC88)</f>
        <v>21</v>
      </c>
      <c r="AR88" s="96"/>
      <c r="AS88" s="103">
        <f>(AI88+AO88)/2</f>
        <v>51</v>
      </c>
      <c r="AT88" s="96"/>
      <c r="AU88" s="104">
        <f>AS88+AQ88</f>
        <v>72</v>
      </c>
      <c r="AV88">
        <f>ROUND(AU88*2.3*190,2)</f>
        <v>31464</v>
      </c>
    </row>
    <row r="89" spans="1:48" x14ac:dyDescent="0.25">
      <c r="A89" s="94">
        <v>118375</v>
      </c>
      <c r="B89" s="5">
        <v>8862282</v>
      </c>
      <c r="C89" s="5">
        <v>886</v>
      </c>
      <c r="D89" s="5" t="s">
        <v>394</v>
      </c>
      <c r="E89" s="6">
        <v>2282</v>
      </c>
      <c r="F89" s="5" t="s">
        <v>73</v>
      </c>
      <c r="G89" s="5" t="s">
        <v>6</v>
      </c>
      <c r="H89" s="5" t="s">
        <v>398</v>
      </c>
      <c r="I89" s="95">
        <v>53151</v>
      </c>
      <c r="J89" s="96"/>
      <c r="K89" s="97">
        <v>84122.499999999985</v>
      </c>
      <c r="L89" s="98"/>
      <c r="M89" s="97">
        <v>30971.499999999985</v>
      </c>
      <c r="N89" s="99"/>
      <c r="O89" s="147">
        <v>49072</v>
      </c>
      <c r="P89" s="96"/>
      <c r="Q89" s="148">
        <v>80044</v>
      </c>
      <c r="R89" s="100"/>
      <c r="S89" s="101">
        <v>58</v>
      </c>
      <c r="T89" s="96"/>
      <c r="U89" s="101">
        <v>4</v>
      </c>
      <c r="V89" s="58"/>
      <c r="W89" s="102">
        <f>S89-U89</f>
        <v>54</v>
      </c>
      <c r="X89" s="96"/>
      <c r="Y89" s="101">
        <v>57</v>
      </c>
      <c r="Z89" s="96"/>
      <c r="AA89" s="101">
        <v>3</v>
      </c>
      <c r="AB89" s="58"/>
      <c r="AC89" s="102">
        <f>Y89-AA89</f>
        <v>54</v>
      </c>
      <c r="AD89" s="58"/>
      <c r="AE89" s="101">
        <v>148</v>
      </c>
      <c r="AF89" s="96"/>
      <c r="AG89" s="101">
        <v>10</v>
      </c>
      <c r="AH89" s="58"/>
      <c r="AI89" s="102">
        <f>AE89-AG89</f>
        <v>138</v>
      </c>
      <c r="AJ89" s="96"/>
      <c r="AK89" s="101">
        <v>149</v>
      </c>
      <c r="AL89" s="96"/>
      <c r="AM89" s="101">
        <v>10</v>
      </c>
      <c r="AN89" s="58"/>
      <c r="AO89" s="102">
        <f>AK89-AM89</f>
        <v>139</v>
      </c>
      <c r="AP89" s="58"/>
      <c r="AQ89" s="103">
        <f>MAX((W89+AC89)/2,AC89)</f>
        <v>54</v>
      </c>
      <c r="AR89" s="96"/>
      <c r="AS89" s="103">
        <f>(AI89+AO89)/2</f>
        <v>138.5</v>
      </c>
      <c r="AT89" s="96"/>
      <c r="AU89" s="104">
        <f>AS89+AQ89</f>
        <v>192.5</v>
      </c>
      <c r="AV89">
        <f>ROUND(AU89*2.3*190,2)</f>
        <v>84122.5</v>
      </c>
    </row>
    <row r="90" spans="1:48" x14ac:dyDescent="0.25">
      <c r="A90" s="94">
        <v>118377</v>
      </c>
      <c r="B90" s="5">
        <v>8862285</v>
      </c>
      <c r="C90" s="5">
        <v>886</v>
      </c>
      <c r="D90" s="5" t="s">
        <v>394</v>
      </c>
      <c r="E90" s="6">
        <v>2285</v>
      </c>
      <c r="F90" s="5" t="s">
        <v>74</v>
      </c>
      <c r="G90" s="5" t="s">
        <v>6</v>
      </c>
      <c r="H90" s="5" t="s">
        <v>398</v>
      </c>
      <c r="I90" s="95">
        <v>18227</v>
      </c>
      <c r="J90" s="96"/>
      <c r="K90" s="97">
        <v>31026.999999999996</v>
      </c>
      <c r="L90" s="98"/>
      <c r="M90" s="97">
        <v>12799.999999999996</v>
      </c>
      <c r="N90" s="99"/>
      <c r="O90" s="147">
        <v>18100</v>
      </c>
      <c r="P90" s="96"/>
      <c r="Q90" s="148">
        <v>30900</v>
      </c>
      <c r="R90" s="100"/>
      <c r="S90" s="101">
        <v>21</v>
      </c>
      <c r="T90" s="96"/>
      <c r="U90" s="101">
        <v>0</v>
      </c>
      <c r="V90" s="58"/>
      <c r="W90" s="102">
        <f>S90-U90</f>
        <v>21</v>
      </c>
      <c r="X90" s="96"/>
      <c r="Y90" s="101">
        <v>20</v>
      </c>
      <c r="Z90" s="96"/>
      <c r="AA90" s="101">
        <v>0</v>
      </c>
      <c r="AB90" s="58"/>
      <c r="AC90" s="102">
        <f>Y90-AA90</f>
        <v>20</v>
      </c>
      <c r="AD90" s="58"/>
      <c r="AE90" s="101">
        <v>51</v>
      </c>
      <c r="AF90" s="96"/>
      <c r="AG90" s="101">
        <v>2</v>
      </c>
      <c r="AH90" s="58"/>
      <c r="AI90" s="102">
        <f>AE90-AG90</f>
        <v>49</v>
      </c>
      <c r="AJ90" s="96"/>
      <c r="AK90" s="101">
        <v>54</v>
      </c>
      <c r="AL90" s="96"/>
      <c r="AM90" s="101">
        <v>2</v>
      </c>
      <c r="AN90" s="58"/>
      <c r="AO90" s="102">
        <f>AK90-AM90</f>
        <v>52</v>
      </c>
      <c r="AP90" s="58"/>
      <c r="AQ90" s="103">
        <f>MAX((W90+AC90)/2,AC90)</f>
        <v>20.5</v>
      </c>
      <c r="AR90" s="96"/>
      <c r="AS90" s="103">
        <f>(AI90+AO90)/2</f>
        <v>50.5</v>
      </c>
      <c r="AT90" s="96"/>
      <c r="AU90" s="104">
        <f>AS90+AQ90</f>
        <v>71</v>
      </c>
      <c r="AV90">
        <f>ROUND(AU90*2.3*190,2)</f>
        <v>31027</v>
      </c>
    </row>
    <row r="91" spans="1:48" x14ac:dyDescent="0.25">
      <c r="A91" s="94">
        <v>118379</v>
      </c>
      <c r="B91" s="5">
        <v>8862287</v>
      </c>
      <c r="C91" s="5">
        <v>886</v>
      </c>
      <c r="D91" s="5" t="s">
        <v>394</v>
      </c>
      <c r="E91" s="6">
        <v>2287</v>
      </c>
      <c r="F91" s="5" t="s">
        <v>75</v>
      </c>
      <c r="G91" s="5" t="s">
        <v>6</v>
      </c>
      <c r="H91" s="5" t="s">
        <v>398</v>
      </c>
      <c r="I91" s="95">
        <v>6883</v>
      </c>
      <c r="J91" s="96"/>
      <c r="K91" s="97">
        <v>17479.999999999996</v>
      </c>
      <c r="L91" s="98"/>
      <c r="M91" s="97">
        <v>10596.999999999996</v>
      </c>
      <c r="N91" s="99"/>
      <c r="O91" s="147">
        <v>10197</v>
      </c>
      <c r="P91" s="96"/>
      <c r="Q91" s="148">
        <v>20794</v>
      </c>
      <c r="R91" s="100"/>
      <c r="S91" s="101">
        <v>18</v>
      </c>
      <c r="T91" s="96"/>
      <c r="U91" s="101">
        <v>0</v>
      </c>
      <c r="V91" s="58"/>
      <c r="W91" s="102">
        <f>S91-U91</f>
        <v>18</v>
      </c>
      <c r="X91" s="96"/>
      <c r="Y91" s="101">
        <v>20</v>
      </c>
      <c r="Z91" s="96"/>
      <c r="AA91" s="101">
        <v>0</v>
      </c>
      <c r="AB91" s="58"/>
      <c r="AC91" s="102">
        <f>Y91-AA91</f>
        <v>20</v>
      </c>
      <c r="AD91" s="58"/>
      <c r="AE91" s="101">
        <v>18</v>
      </c>
      <c r="AF91" s="96"/>
      <c r="AG91" s="101">
        <v>3</v>
      </c>
      <c r="AH91" s="58"/>
      <c r="AI91" s="102">
        <f>AE91-AG91</f>
        <v>15</v>
      </c>
      <c r="AJ91" s="96"/>
      <c r="AK91" s="101">
        <v>27</v>
      </c>
      <c r="AL91" s="96"/>
      <c r="AM91" s="101">
        <v>2</v>
      </c>
      <c r="AN91" s="58"/>
      <c r="AO91" s="102">
        <f>AK91-AM91</f>
        <v>25</v>
      </c>
      <c r="AP91" s="58"/>
      <c r="AQ91" s="103">
        <f>MAX((W91+AC91)/2,AC91)</f>
        <v>20</v>
      </c>
      <c r="AR91" s="96"/>
      <c r="AS91" s="103">
        <f>(AI91+AO91)/2</f>
        <v>20</v>
      </c>
      <c r="AT91" s="96"/>
      <c r="AU91" s="104">
        <f>AS91+AQ91</f>
        <v>40</v>
      </c>
      <c r="AV91">
        <f>ROUND(AU91*2.3*190,2)</f>
        <v>17480</v>
      </c>
    </row>
    <row r="92" spans="1:48" x14ac:dyDescent="0.25">
      <c r="A92" s="94">
        <v>118381</v>
      </c>
      <c r="B92" s="5">
        <v>8862289</v>
      </c>
      <c r="C92" s="5">
        <v>886</v>
      </c>
      <c r="D92" s="5" t="s">
        <v>394</v>
      </c>
      <c r="E92" s="6">
        <v>2289</v>
      </c>
      <c r="F92" s="5" t="s">
        <v>76</v>
      </c>
      <c r="G92" s="5" t="s">
        <v>6</v>
      </c>
      <c r="H92" s="5" t="s">
        <v>398</v>
      </c>
      <c r="I92" s="95">
        <v>13256</v>
      </c>
      <c r="J92" s="96"/>
      <c r="K92" s="97">
        <v>19009.499999999996</v>
      </c>
      <c r="L92" s="98"/>
      <c r="M92" s="97">
        <v>5753.4999999999964</v>
      </c>
      <c r="N92" s="99"/>
      <c r="O92" s="147">
        <v>11089</v>
      </c>
      <c r="P92" s="96"/>
      <c r="Q92" s="148">
        <v>16843</v>
      </c>
      <c r="R92" s="100"/>
      <c r="S92" s="101">
        <v>15</v>
      </c>
      <c r="T92" s="96"/>
      <c r="U92" s="101">
        <v>0</v>
      </c>
      <c r="V92" s="58"/>
      <c r="W92" s="102">
        <f>S92-U92</f>
        <v>15</v>
      </c>
      <c r="X92" s="96"/>
      <c r="Y92" s="101">
        <v>12</v>
      </c>
      <c r="Z92" s="96"/>
      <c r="AA92" s="101">
        <v>1</v>
      </c>
      <c r="AB92" s="58"/>
      <c r="AC92" s="102">
        <f>Y92-AA92</f>
        <v>11</v>
      </c>
      <c r="AD92" s="58"/>
      <c r="AE92" s="101">
        <v>32</v>
      </c>
      <c r="AF92" s="96"/>
      <c r="AG92" s="101">
        <v>1</v>
      </c>
      <c r="AH92" s="58"/>
      <c r="AI92" s="102">
        <f>AE92-AG92</f>
        <v>31</v>
      </c>
      <c r="AJ92" s="96"/>
      <c r="AK92" s="101">
        <v>32</v>
      </c>
      <c r="AL92" s="96"/>
      <c r="AM92" s="101">
        <v>2</v>
      </c>
      <c r="AN92" s="58"/>
      <c r="AO92" s="102">
        <f>AK92-AM92</f>
        <v>30</v>
      </c>
      <c r="AP92" s="58"/>
      <c r="AQ92" s="103">
        <f>MAX((W92+AC92)/2,AC92)</f>
        <v>13</v>
      </c>
      <c r="AR92" s="96"/>
      <c r="AS92" s="103">
        <f>(AI92+AO92)/2</f>
        <v>30.5</v>
      </c>
      <c r="AT92" s="96"/>
      <c r="AU92" s="104">
        <f>AS92+AQ92</f>
        <v>43.5</v>
      </c>
      <c r="AV92">
        <f>ROUND(AU92*2.3*190,2)</f>
        <v>19009.5</v>
      </c>
    </row>
    <row r="93" spans="1:48" x14ac:dyDescent="0.25">
      <c r="A93" s="94">
        <v>118382</v>
      </c>
      <c r="B93" s="5">
        <v>8862290</v>
      </c>
      <c r="C93" s="5">
        <v>886</v>
      </c>
      <c r="D93" s="5" t="s">
        <v>394</v>
      </c>
      <c r="E93" s="6">
        <v>2290</v>
      </c>
      <c r="F93" s="5" t="s">
        <v>77</v>
      </c>
      <c r="G93" s="5" t="s">
        <v>6</v>
      </c>
      <c r="H93" s="5" t="s">
        <v>398</v>
      </c>
      <c r="I93" s="95">
        <v>34924</v>
      </c>
      <c r="J93" s="96"/>
      <c r="K93" s="97">
        <v>62490.999999999993</v>
      </c>
      <c r="L93" s="98"/>
      <c r="M93" s="97">
        <v>27566.999999999993</v>
      </c>
      <c r="N93" s="99"/>
      <c r="O93" s="147">
        <v>36454</v>
      </c>
      <c r="P93" s="96"/>
      <c r="Q93" s="148">
        <v>64021</v>
      </c>
      <c r="R93" s="100"/>
      <c r="S93" s="101">
        <v>59</v>
      </c>
      <c r="T93" s="96"/>
      <c r="U93" s="101">
        <v>0</v>
      </c>
      <c r="V93" s="58"/>
      <c r="W93" s="102">
        <f>S93-U93</f>
        <v>59</v>
      </c>
      <c r="X93" s="96"/>
      <c r="Y93" s="101">
        <v>59</v>
      </c>
      <c r="Z93" s="96"/>
      <c r="AA93" s="101">
        <v>4</v>
      </c>
      <c r="AB93" s="58"/>
      <c r="AC93" s="102">
        <f>Y93-AA93</f>
        <v>55</v>
      </c>
      <c r="AD93" s="58"/>
      <c r="AE93" s="101">
        <v>97</v>
      </c>
      <c r="AF93" s="96"/>
      <c r="AG93" s="101">
        <v>11</v>
      </c>
      <c r="AH93" s="58"/>
      <c r="AI93" s="102">
        <f>AE93-AG93</f>
        <v>86</v>
      </c>
      <c r="AJ93" s="96"/>
      <c r="AK93" s="101">
        <v>99</v>
      </c>
      <c r="AL93" s="96"/>
      <c r="AM93" s="101">
        <v>13</v>
      </c>
      <c r="AN93" s="58"/>
      <c r="AO93" s="102">
        <f>AK93-AM93</f>
        <v>86</v>
      </c>
      <c r="AP93" s="58"/>
      <c r="AQ93" s="103">
        <f>MAX((W93+AC93)/2,AC93)</f>
        <v>57</v>
      </c>
      <c r="AR93" s="96"/>
      <c r="AS93" s="103">
        <f>(AI93+AO93)/2</f>
        <v>86</v>
      </c>
      <c r="AT93" s="96"/>
      <c r="AU93" s="104">
        <f>AS93+AQ93</f>
        <v>143</v>
      </c>
      <c r="AV93">
        <f>ROUND(AU93*2.3*190,2)</f>
        <v>62491</v>
      </c>
    </row>
    <row r="94" spans="1:48" x14ac:dyDescent="0.25">
      <c r="A94" s="94">
        <v>118384</v>
      </c>
      <c r="B94" s="5">
        <v>8862296</v>
      </c>
      <c r="C94" s="5">
        <v>886</v>
      </c>
      <c r="D94" s="5" t="s">
        <v>394</v>
      </c>
      <c r="E94" s="6">
        <v>2296</v>
      </c>
      <c r="F94" s="5" t="s">
        <v>78</v>
      </c>
      <c r="G94" s="5" t="s">
        <v>6</v>
      </c>
      <c r="H94" s="5" t="s">
        <v>398</v>
      </c>
      <c r="I94" s="95">
        <v>11727</v>
      </c>
      <c r="J94" s="96"/>
      <c r="K94" s="97">
        <v>21412.999999999996</v>
      </c>
      <c r="L94" s="98"/>
      <c r="M94" s="97">
        <v>9685.9999999999964</v>
      </c>
      <c r="N94" s="99"/>
      <c r="O94" s="147">
        <v>12491</v>
      </c>
      <c r="P94" s="96"/>
      <c r="Q94" s="148">
        <v>22177</v>
      </c>
      <c r="R94" s="100"/>
      <c r="S94" s="101">
        <v>20</v>
      </c>
      <c r="T94" s="96"/>
      <c r="U94" s="101">
        <v>4</v>
      </c>
      <c r="V94" s="58"/>
      <c r="W94" s="102">
        <f>S94-U94</f>
        <v>16</v>
      </c>
      <c r="X94" s="96"/>
      <c r="Y94" s="101">
        <v>22</v>
      </c>
      <c r="Z94" s="96"/>
      <c r="AA94" s="101">
        <v>4</v>
      </c>
      <c r="AB94" s="58"/>
      <c r="AC94" s="102">
        <f>Y94-AA94</f>
        <v>18</v>
      </c>
      <c r="AD94" s="58"/>
      <c r="AE94" s="101">
        <v>45</v>
      </c>
      <c r="AF94" s="96"/>
      <c r="AG94" s="101">
        <v>16</v>
      </c>
      <c r="AH94" s="58"/>
      <c r="AI94" s="102">
        <f>AE94-AG94</f>
        <v>29</v>
      </c>
      <c r="AJ94" s="96"/>
      <c r="AK94" s="101">
        <v>47</v>
      </c>
      <c r="AL94" s="96"/>
      <c r="AM94" s="101">
        <v>14</v>
      </c>
      <c r="AN94" s="58"/>
      <c r="AO94" s="102">
        <f>AK94-AM94</f>
        <v>33</v>
      </c>
      <c r="AP94" s="58"/>
      <c r="AQ94" s="103">
        <f>MAX((W94+AC94)/2,AC94)</f>
        <v>18</v>
      </c>
      <c r="AR94" s="96"/>
      <c r="AS94" s="103">
        <f>(AI94+AO94)/2</f>
        <v>31</v>
      </c>
      <c r="AT94" s="96"/>
      <c r="AU94" s="104">
        <f>AS94+AQ94</f>
        <v>49</v>
      </c>
      <c r="AV94">
        <f>ROUND(AU94*2.3*190,2)</f>
        <v>21413</v>
      </c>
    </row>
    <row r="95" spans="1:48" x14ac:dyDescent="0.25">
      <c r="A95" s="94">
        <v>118385</v>
      </c>
      <c r="B95" s="5">
        <v>8862298</v>
      </c>
      <c r="C95" s="5">
        <v>886</v>
      </c>
      <c r="D95" s="5" t="s">
        <v>394</v>
      </c>
      <c r="E95" s="6">
        <v>2298</v>
      </c>
      <c r="F95" s="5" t="s">
        <v>79</v>
      </c>
      <c r="G95" s="5" t="s">
        <v>6</v>
      </c>
      <c r="H95" s="5" t="s">
        <v>397</v>
      </c>
      <c r="I95" s="95">
        <v>29188</v>
      </c>
      <c r="J95" s="96"/>
      <c r="K95" s="97">
        <v>65768.499999999985</v>
      </c>
      <c r="L95" s="98"/>
      <c r="M95" s="97">
        <v>36580.499999999985</v>
      </c>
      <c r="N95" s="99"/>
      <c r="O95" s="147">
        <v>38365</v>
      </c>
      <c r="P95" s="96"/>
      <c r="Q95" s="148">
        <v>74946</v>
      </c>
      <c r="R95" s="100"/>
      <c r="S95" s="101">
        <v>56</v>
      </c>
      <c r="T95" s="96"/>
      <c r="U95" s="101">
        <v>3</v>
      </c>
      <c r="V95" s="58"/>
      <c r="W95" s="102">
        <f>S95-U95</f>
        <v>53</v>
      </c>
      <c r="X95" s="96"/>
      <c r="Y95" s="101">
        <v>58</v>
      </c>
      <c r="Z95" s="96"/>
      <c r="AA95" s="101">
        <v>8</v>
      </c>
      <c r="AB95" s="58"/>
      <c r="AC95" s="102">
        <f>Y95-AA95</f>
        <v>50</v>
      </c>
      <c r="AD95" s="58"/>
      <c r="AE95" s="101">
        <v>116</v>
      </c>
      <c r="AF95" s="96"/>
      <c r="AG95" s="101">
        <v>17</v>
      </c>
      <c r="AH95" s="58"/>
      <c r="AI95" s="102">
        <f>AE95-AG95</f>
        <v>99</v>
      </c>
      <c r="AJ95" s="96"/>
      <c r="AK95" s="101">
        <v>116</v>
      </c>
      <c r="AL95" s="96"/>
      <c r="AM95" s="101">
        <v>17</v>
      </c>
      <c r="AN95" s="58"/>
      <c r="AO95" s="102">
        <f>AK95-AM95</f>
        <v>99</v>
      </c>
      <c r="AP95" s="58"/>
      <c r="AQ95" s="103">
        <f>MAX((W95+AC95)/2,AC95)</f>
        <v>51.5</v>
      </c>
      <c r="AR95" s="96"/>
      <c r="AS95" s="103">
        <f>(AI95+AO95)/2</f>
        <v>99</v>
      </c>
      <c r="AT95" s="96"/>
      <c r="AU95" s="104">
        <f>AS95+AQ95</f>
        <v>150.5</v>
      </c>
      <c r="AV95">
        <f>ROUND(AU95*2.3*190,2)</f>
        <v>65768.5</v>
      </c>
    </row>
    <row r="96" spans="1:48" x14ac:dyDescent="0.25">
      <c r="A96" s="94">
        <v>118387</v>
      </c>
      <c r="B96" s="5">
        <v>8862300</v>
      </c>
      <c r="C96" s="5">
        <v>886</v>
      </c>
      <c r="D96" s="5" t="s">
        <v>394</v>
      </c>
      <c r="E96" s="6">
        <v>2300</v>
      </c>
      <c r="F96" s="5" t="s">
        <v>80</v>
      </c>
      <c r="G96" s="5" t="s">
        <v>6</v>
      </c>
      <c r="H96" s="5" t="s">
        <v>398</v>
      </c>
      <c r="I96" s="95">
        <v>12746</v>
      </c>
      <c r="J96" s="96"/>
      <c r="K96" s="97">
        <v>22068.499999999996</v>
      </c>
      <c r="L96" s="98"/>
      <c r="M96" s="97">
        <v>9322.4999999999964</v>
      </c>
      <c r="N96" s="99"/>
      <c r="O96" s="147">
        <v>12874</v>
      </c>
      <c r="P96" s="96"/>
      <c r="Q96" s="148">
        <v>22197</v>
      </c>
      <c r="R96" s="100"/>
      <c r="S96" s="101">
        <v>15</v>
      </c>
      <c r="T96" s="96"/>
      <c r="U96" s="101">
        <v>0</v>
      </c>
      <c r="V96" s="58"/>
      <c r="W96" s="102">
        <f>S96-U96</f>
        <v>15</v>
      </c>
      <c r="X96" s="96"/>
      <c r="Y96" s="101">
        <v>14</v>
      </c>
      <c r="Z96" s="96"/>
      <c r="AA96" s="101">
        <v>0</v>
      </c>
      <c r="AB96" s="58"/>
      <c r="AC96" s="102">
        <f>Y96-AA96</f>
        <v>14</v>
      </c>
      <c r="AD96" s="58"/>
      <c r="AE96" s="101">
        <v>39</v>
      </c>
      <c r="AF96" s="96"/>
      <c r="AG96" s="101">
        <v>2</v>
      </c>
      <c r="AH96" s="58"/>
      <c r="AI96" s="102">
        <f>AE96-AG96</f>
        <v>37</v>
      </c>
      <c r="AJ96" s="96"/>
      <c r="AK96" s="101">
        <v>37</v>
      </c>
      <c r="AL96" s="96"/>
      <c r="AM96" s="101">
        <v>2</v>
      </c>
      <c r="AN96" s="58"/>
      <c r="AO96" s="102">
        <f>AK96-AM96</f>
        <v>35</v>
      </c>
      <c r="AP96" s="58"/>
      <c r="AQ96" s="103">
        <f>MAX((W96+AC96)/2,AC96)</f>
        <v>14.5</v>
      </c>
      <c r="AR96" s="96"/>
      <c r="AS96" s="103">
        <f>(AI96+AO96)/2</f>
        <v>36</v>
      </c>
      <c r="AT96" s="96"/>
      <c r="AU96" s="104">
        <f>AS96+AQ96</f>
        <v>50.5</v>
      </c>
      <c r="AV96">
        <f>ROUND(AU96*2.3*190,2)</f>
        <v>22068.5</v>
      </c>
    </row>
    <row r="97" spans="1:48" x14ac:dyDescent="0.25">
      <c r="A97" s="94">
        <v>118391</v>
      </c>
      <c r="B97" s="5">
        <v>8862309</v>
      </c>
      <c r="C97" s="5">
        <v>886</v>
      </c>
      <c r="D97" s="5" t="s">
        <v>394</v>
      </c>
      <c r="E97" s="6">
        <v>2309</v>
      </c>
      <c r="F97" s="5" t="s">
        <v>81</v>
      </c>
      <c r="G97" s="5" t="s">
        <v>6</v>
      </c>
      <c r="H97" s="5" t="s">
        <v>398</v>
      </c>
      <c r="I97" s="95">
        <v>24727</v>
      </c>
      <c r="J97" s="96"/>
      <c r="K97" s="97">
        <v>48943.999999999993</v>
      </c>
      <c r="L97" s="98"/>
      <c r="M97" s="97">
        <v>24216.999999999993</v>
      </c>
      <c r="N97" s="99"/>
      <c r="O97" s="147">
        <v>28551</v>
      </c>
      <c r="P97" s="96"/>
      <c r="Q97" s="148">
        <v>52768</v>
      </c>
      <c r="R97" s="100"/>
      <c r="S97" s="101">
        <v>59</v>
      </c>
      <c r="T97" s="96"/>
      <c r="U97" s="101">
        <v>21</v>
      </c>
      <c r="V97" s="58"/>
      <c r="W97" s="102">
        <f>S97-U97</f>
        <v>38</v>
      </c>
      <c r="X97" s="96"/>
      <c r="Y97" s="101">
        <v>54</v>
      </c>
      <c r="Z97" s="96"/>
      <c r="AA97" s="101">
        <v>19</v>
      </c>
      <c r="AB97" s="58"/>
      <c r="AC97" s="102">
        <f>Y97-AA97</f>
        <v>35</v>
      </c>
      <c r="AD97" s="58"/>
      <c r="AE97" s="101">
        <v>102</v>
      </c>
      <c r="AF97" s="96"/>
      <c r="AG97" s="101">
        <v>32</v>
      </c>
      <c r="AH97" s="58"/>
      <c r="AI97" s="102">
        <f>AE97-AG97</f>
        <v>70</v>
      </c>
      <c r="AJ97" s="96"/>
      <c r="AK97" s="101">
        <v>107</v>
      </c>
      <c r="AL97" s="96"/>
      <c r="AM97" s="101">
        <v>26</v>
      </c>
      <c r="AN97" s="58"/>
      <c r="AO97" s="102">
        <f>AK97-AM97</f>
        <v>81</v>
      </c>
      <c r="AP97" s="58"/>
      <c r="AQ97" s="103">
        <f>MAX((W97+AC97)/2,AC97)</f>
        <v>36.5</v>
      </c>
      <c r="AR97" s="96"/>
      <c r="AS97" s="103">
        <f>(AI97+AO97)/2</f>
        <v>75.5</v>
      </c>
      <c r="AT97" s="96"/>
      <c r="AU97" s="104">
        <f>AS97+AQ97</f>
        <v>112</v>
      </c>
      <c r="AV97">
        <f>ROUND(AU97*2.3*190,2)</f>
        <v>48944</v>
      </c>
    </row>
    <row r="98" spans="1:48" x14ac:dyDescent="0.25">
      <c r="A98" s="94">
        <v>118393</v>
      </c>
      <c r="B98" s="5">
        <v>8862312</v>
      </c>
      <c r="C98" s="5">
        <v>886</v>
      </c>
      <c r="D98" s="5" t="s">
        <v>394</v>
      </c>
      <c r="E98" s="6">
        <v>2312</v>
      </c>
      <c r="F98" s="5" t="s">
        <v>82</v>
      </c>
      <c r="G98" s="5" t="s">
        <v>6</v>
      </c>
      <c r="H98" s="5" t="s">
        <v>398</v>
      </c>
      <c r="I98" s="95">
        <v>31738</v>
      </c>
      <c r="J98" s="96"/>
      <c r="K98" s="97">
        <v>53095.499999999993</v>
      </c>
      <c r="L98" s="98"/>
      <c r="M98" s="97">
        <v>21357.499999999993</v>
      </c>
      <c r="N98" s="99"/>
      <c r="O98" s="147">
        <v>30973</v>
      </c>
      <c r="P98" s="96"/>
      <c r="Q98" s="148">
        <v>52331</v>
      </c>
      <c r="R98" s="100"/>
      <c r="S98" s="101">
        <v>48</v>
      </c>
      <c r="T98" s="96"/>
      <c r="U98" s="101">
        <v>2</v>
      </c>
      <c r="V98" s="58"/>
      <c r="W98" s="102">
        <f>S98-U98</f>
        <v>46</v>
      </c>
      <c r="X98" s="96"/>
      <c r="Y98" s="101">
        <v>44</v>
      </c>
      <c r="Z98" s="96"/>
      <c r="AA98" s="101">
        <v>3</v>
      </c>
      <c r="AB98" s="58"/>
      <c r="AC98" s="102">
        <f>Y98-AA98</f>
        <v>41</v>
      </c>
      <c r="AD98" s="58"/>
      <c r="AE98" s="101">
        <v>85</v>
      </c>
      <c r="AF98" s="96"/>
      <c r="AG98" s="101">
        <v>4</v>
      </c>
      <c r="AH98" s="58"/>
      <c r="AI98" s="102">
        <f>AE98-AG98</f>
        <v>81</v>
      </c>
      <c r="AJ98" s="96"/>
      <c r="AK98" s="101">
        <v>80</v>
      </c>
      <c r="AL98" s="96"/>
      <c r="AM98" s="101">
        <v>5</v>
      </c>
      <c r="AN98" s="58"/>
      <c r="AO98" s="102">
        <f>AK98-AM98</f>
        <v>75</v>
      </c>
      <c r="AP98" s="58"/>
      <c r="AQ98" s="103">
        <f>MAX((W98+AC98)/2,AC98)</f>
        <v>43.5</v>
      </c>
      <c r="AR98" s="96"/>
      <c r="AS98" s="103">
        <f>(AI98+AO98)/2</f>
        <v>78</v>
      </c>
      <c r="AT98" s="96"/>
      <c r="AU98" s="104">
        <f>AS98+AQ98</f>
        <v>121.5</v>
      </c>
      <c r="AV98">
        <f>ROUND(AU98*2.3*190,2)</f>
        <v>53095.5</v>
      </c>
    </row>
    <row r="99" spans="1:48" x14ac:dyDescent="0.25">
      <c r="A99" s="94">
        <v>118394</v>
      </c>
      <c r="B99" s="5">
        <v>8862313</v>
      </c>
      <c r="C99" s="5">
        <v>886</v>
      </c>
      <c r="D99" s="5" t="s">
        <v>394</v>
      </c>
      <c r="E99" s="6">
        <v>2313</v>
      </c>
      <c r="F99" s="5" t="s">
        <v>83</v>
      </c>
      <c r="G99" s="5" t="s">
        <v>6</v>
      </c>
      <c r="H99" s="5" t="s">
        <v>398</v>
      </c>
      <c r="I99" s="95">
        <v>18354</v>
      </c>
      <c r="J99" s="96"/>
      <c r="K99" s="97">
        <v>34522.999999999993</v>
      </c>
      <c r="L99" s="98"/>
      <c r="M99" s="97">
        <v>16168.999999999993</v>
      </c>
      <c r="N99" s="99"/>
      <c r="O99" s="147">
        <v>20139</v>
      </c>
      <c r="P99" s="96"/>
      <c r="Q99" s="148">
        <v>36308</v>
      </c>
      <c r="R99" s="100"/>
      <c r="S99" s="101">
        <v>21</v>
      </c>
      <c r="T99" s="96"/>
      <c r="U99" s="101">
        <v>1</v>
      </c>
      <c r="V99" s="58"/>
      <c r="W99" s="102">
        <f>S99-U99</f>
        <v>20</v>
      </c>
      <c r="X99" s="96"/>
      <c r="Y99" s="101">
        <v>25</v>
      </c>
      <c r="Z99" s="96"/>
      <c r="AA99" s="101">
        <v>1</v>
      </c>
      <c r="AB99" s="58"/>
      <c r="AC99" s="102">
        <f>Y99-AA99</f>
        <v>24</v>
      </c>
      <c r="AD99" s="58"/>
      <c r="AE99" s="101">
        <v>53</v>
      </c>
      <c r="AF99" s="96"/>
      <c r="AG99" s="101">
        <v>5</v>
      </c>
      <c r="AH99" s="58"/>
      <c r="AI99" s="102">
        <f>AE99-AG99</f>
        <v>48</v>
      </c>
      <c r="AJ99" s="96"/>
      <c r="AK99" s="101">
        <v>67</v>
      </c>
      <c r="AL99" s="96"/>
      <c r="AM99" s="101">
        <v>5</v>
      </c>
      <c r="AN99" s="58"/>
      <c r="AO99" s="102">
        <f>AK99-AM99</f>
        <v>62</v>
      </c>
      <c r="AP99" s="58"/>
      <c r="AQ99" s="103">
        <f>MAX((W99+AC99)/2,AC99)</f>
        <v>24</v>
      </c>
      <c r="AR99" s="96"/>
      <c r="AS99" s="103">
        <f>(AI99+AO99)/2</f>
        <v>55</v>
      </c>
      <c r="AT99" s="96"/>
      <c r="AU99" s="104">
        <f>AS99+AQ99</f>
        <v>79</v>
      </c>
      <c r="AV99">
        <f>ROUND(AU99*2.3*190,2)</f>
        <v>34523</v>
      </c>
    </row>
    <row r="100" spans="1:48" x14ac:dyDescent="0.25">
      <c r="A100" s="94">
        <v>118398</v>
      </c>
      <c r="B100" s="5">
        <v>8862318</v>
      </c>
      <c r="C100" s="5">
        <v>886</v>
      </c>
      <c r="D100" s="5" t="s">
        <v>394</v>
      </c>
      <c r="E100" s="6">
        <v>2318</v>
      </c>
      <c r="F100" s="5" t="s">
        <v>84</v>
      </c>
      <c r="G100" s="5" t="s">
        <v>6</v>
      </c>
      <c r="H100" s="5" t="s">
        <v>398</v>
      </c>
      <c r="I100" s="95">
        <v>5099</v>
      </c>
      <c r="J100" s="96"/>
      <c r="K100" s="97">
        <v>11798.999999999998</v>
      </c>
      <c r="L100" s="98"/>
      <c r="M100" s="97">
        <v>6699.9999999999982</v>
      </c>
      <c r="N100" s="99"/>
      <c r="O100" s="147">
        <v>6883</v>
      </c>
      <c r="P100" s="96"/>
      <c r="Q100" s="148">
        <v>13583</v>
      </c>
      <c r="R100" s="100"/>
      <c r="S100" s="101">
        <v>7</v>
      </c>
      <c r="T100" s="96"/>
      <c r="U100" s="101">
        <v>0</v>
      </c>
      <c r="V100" s="58"/>
      <c r="W100" s="102">
        <f>S100-U100</f>
        <v>7</v>
      </c>
      <c r="X100" s="96"/>
      <c r="Y100" s="101">
        <v>8</v>
      </c>
      <c r="Z100" s="96"/>
      <c r="AA100" s="101">
        <v>0</v>
      </c>
      <c r="AB100" s="58"/>
      <c r="AC100" s="102">
        <f>Y100-AA100</f>
        <v>8</v>
      </c>
      <c r="AD100" s="58"/>
      <c r="AE100" s="101">
        <v>18</v>
      </c>
      <c r="AF100" s="96"/>
      <c r="AG100" s="101">
        <v>2</v>
      </c>
      <c r="AH100" s="58"/>
      <c r="AI100" s="102">
        <f>AE100-AG100</f>
        <v>16</v>
      </c>
      <c r="AJ100" s="96"/>
      <c r="AK100" s="101">
        <v>23</v>
      </c>
      <c r="AL100" s="96"/>
      <c r="AM100" s="101">
        <v>1</v>
      </c>
      <c r="AN100" s="58"/>
      <c r="AO100" s="102">
        <f>AK100-AM100</f>
        <v>22</v>
      </c>
      <c r="AP100" s="58"/>
      <c r="AQ100" s="103">
        <f>MAX((W100+AC100)/2,AC100)</f>
        <v>8</v>
      </c>
      <c r="AR100" s="96"/>
      <c r="AS100" s="103">
        <f>(AI100+AO100)/2</f>
        <v>19</v>
      </c>
      <c r="AT100" s="96"/>
      <c r="AU100" s="104">
        <f>AS100+AQ100</f>
        <v>27</v>
      </c>
      <c r="AV100">
        <f>ROUND(AU100*2.3*190,2)</f>
        <v>11799</v>
      </c>
    </row>
    <row r="101" spans="1:48" x14ac:dyDescent="0.25">
      <c r="A101" s="94">
        <v>118399</v>
      </c>
      <c r="B101" s="5">
        <v>8862320</v>
      </c>
      <c r="C101" s="5">
        <v>886</v>
      </c>
      <c r="D101" s="5" t="s">
        <v>394</v>
      </c>
      <c r="E101" s="6">
        <v>2320</v>
      </c>
      <c r="F101" s="5" t="s">
        <v>85</v>
      </c>
      <c r="G101" s="5" t="s">
        <v>6</v>
      </c>
      <c r="H101" s="5" t="s">
        <v>398</v>
      </c>
      <c r="I101" s="95">
        <v>6373</v>
      </c>
      <c r="J101" s="96"/>
      <c r="K101" s="97">
        <v>11580.499999999998</v>
      </c>
      <c r="L101" s="98"/>
      <c r="M101" s="97">
        <v>5207.4999999999982</v>
      </c>
      <c r="N101" s="99"/>
      <c r="O101" s="147">
        <v>6756</v>
      </c>
      <c r="P101" s="96"/>
      <c r="Q101" s="148">
        <v>11964</v>
      </c>
      <c r="R101" s="100"/>
      <c r="S101" s="101">
        <v>15</v>
      </c>
      <c r="T101" s="96"/>
      <c r="U101" s="101">
        <v>5</v>
      </c>
      <c r="V101" s="58"/>
      <c r="W101" s="102">
        <f>S101-U101</f>
        <v>10</v>
      </c>
      <c r="X101" s="96"/>
      <c r="Y101" s="101">
        <v>12</v>
      </c>
      <c r="Z101" s="96"/>
      <c r="AA101" s="101">
        <v>4</v>
      </c>
      <c r="AB101" s="58"/>
      <c r="AC101" s="102">
        <f>Y101-AA101</f>
        <v>8</v>
      </c>
      <c r="AD101" s="58"/>
      <c r="AE101" s="101">
        <v>26</v>
      </c>
      <c r="AF101" s="96"/>
      <c r="AG101" s="101">
        <v>9</v>
      </c>
      <c r="AH101" s="58"/>
      <c r="AI101" s="102">
        <f>AE101-AG101</f>
        <v>17</v>
      </c>
      <c r="AJ101" s="96"/>
      <c r="AK101" s="101">
        <v>27</v>
      </c>
      <c r="AL101" s="96"/>
      <c r="AM101" s="101">
        <v>9</v>
      </c>
      <c r="AN101" s="58"/>
      <c r="AO101" s="102">
        <f>AK101-AM101</f>
        <v>18</v>
      </c>
      <c r="AP101" s="58"/>
      <c r="AQ101" s="103">
        <f>MAX((W101+AC101)/2,AC101)</f>
        <v>9</v>
      </c>
      <c r="AR101" s="96"/>
      <c r="AS101" s="103">
        <f>(AI101+AO101)/2</f>
        <v>17.5</v>
      </c>
      <c r="AT101" s="96"/>
      <c r="AU101" s="104">
        <f>AS101+AQ101</f>
        <v>26.5</v>
      </c>
      <c r="AV101">
        <f>ROUND(AU101*2.3*190,2)</f>
        <v>11580.5</v>
      </c>
    </row>
    <row r="102" spans="1:48" x14ac:dyDescent="0.25">
      <c r="A102" s="94">
        <v>118400</v>
      </c>
      <c r="B102" s="5">
        <v>8862321</v>
      </c>
      <c r="C102" s="5">
        <v>886</v>
      </c>
      <c r="D102" s="5" t="s">
        <v>394</v>
      </c>
      <c r="E102" s="6">
        <v>2321</v>
      </c>
      <c r="F102" s="5" t="s">
        <v>86</v>
      </c>
      <c r="G102" s="5" t="s">
        <v>6</v>
      </c>
      <c r="H102" s="5" t="s">
        <v>398</v>
      </c>
      <c r="I102" s="95">
        <v>6756</v>
      </c>
      <c r="J102" s="96"/>
      <c r="K102" s="97">
        <v>12235.999999999998</v>
      </c>
      <c r="L102" s="98"/>
      <c r="M102" s="97">
        <v>5479.9999999999982</v>
      </c>
      <c r="N102" s="99"/>
      <c r="O102" s="147">
        <v>7138</v>
      </c>
      <c r="P102" s="96"/>
      <c r="Q102" s="148">
        <v>12618</v>
      </c>
      <c r="R102" s="100"/>
      <c r="S102" s="101">
        <v>8</v>
      </c>
      <c r="T102" s="96"/>
      <c r="U102" s="101">
        <v>1</v>
      </c>
      <c r="V102" s="58"/>
      <c r="W102" s="102">
        <f>S102-U102</f>
        <v>7</v>
      </c>
      <c r="X102" s="96"/>
      <c r="Y102" s="101">
        <v>9</v>
      </c>
      <c r="Z102" s="96"/>
      <c r="AA102" s="101">
        <v>1</v>
      </c>
      <c r="AB102" s="58"/>
      <c r="AC102" s="102">
        <f>Y102-AA102</f>
        <v>8</v>
      </c>
      <c r="AD102" s="58"/>
      <c r="AE102" s="101">
        <v>20</v>
      </c>
      <c r="AF102" s="96"/>
      <c r="AG102" s="101">
        <v>1</v>
      </c>
      <c r="AH102" s="58"/>
      <c r="AI102" s="102">
        <f>AE102-AG102</f>
        <v>19</v>
      </c>
      <c r="AJ102" s="96"/>
      <c r="AK102" s="101">
        <v>22</v>
      </c>
      <c r="AL102" s="96"/>
      <c r="AM102" s="101">
        <v>1</v>
      </c>
      <c r="AN102" s="58"/>
      <c r="AO102" s="102">
        <f>AK102-AM102</f>
        <v>21</v>
      </c>
      <c r="AP102" s="58"/>
      <c r="AQ102" s="103">
        <f>MAX((W102+AC102)/2,AC102)</f>
        <v>8</v>
      </c>
      <c r="AR102" s="96"/>
      <c r="AS102" s="103">
        <f>(AI102+AO102)/2</f>
        <v>20</v>
      </c>
      <c r="AT102" s="96"/>
      <c r="AU102" s="104">
        <f>AS102+AQ102</f>
        <v>28</v>
      </c>
      <c r="AV102">
        <f>ROUND(AU102*2.3*190,2)</f>
        <v>12236</v>
      </c>
    </row>
    <row r="103" spans="1:48" x14ac:dyDescent="0.25">
      <c r="A103" s="94">
        <v>118401</v>
      </c>
      <c r="B103" s="5">
        <v>8862322</v>
      </c>
      <c r="C103" s="5">
        <v>886</v>
      </c>
      <c r="D103" s="5" t="s">
        <v>394</v>
      </c>
      <c r="E103" s="6">
        <v>2322</v>
      </c>
      <c r="F103" s="5" t="s">
        <v>87</v>
      </c>
      <c r="G103" s="5" t="s">
        <v>6</v>
      </c>
      <c r="H103" s="5" t="s">
        <v>398</v>
      </c>
      <c r="I103" s="95">
        <v>11599</v>
      </c>
      <c r="J103" s="96"/>
      <c r="K103" s="97">
        <v>18353.999999999996</v>
      </c>
      <c r="L103" s="98"/>
      <c r="M103" s="97">
        <v>6754.9999999999964</v>
      </c>
      <c r="N103" s="99"/>
      <c r="O103" s="147">
        <v>10707</v>
      </c>
      <c r="P103" s="96"/>
      <c r="Q103" s="148">
        <v>17462</v>
      </c>
      <c r="R103" s="100"/>
      <c r="S103" s="101">
        <v>14</v>
      </c>
      <c r="T103" s="96"/>
      <c r="U103" s="101">
        <v>1</v>
      </c>
      <c r="V103" s="58"/>
      <c r="W103" s="102">
        <f>S103-U103</f>
        <v>13</v>
      </c>
      <c r="X103" s="96"/>
      <c r="Y103" s="101">
        <v>15</v>
      </c>
      <c r="Z103" s="96"/>
      <c r="AA103" s="101">
        <v>1</v>
      </c>
      <c r="AB103" s="58"/>
      <c r="AC103" s="102">
        <f>Y103-AA103</f>
        <v>14</v>
      </c>
      <c r="AD103" s="58"/>
      <c r="AE103" s="101">
        <v>31</v>
      </c>
      <c r="AF103" s="96"/>
      <c r="AG103" s="101">
        <v>2</v>
      </c>
      <c r="AH103" s="58"/>
      <c r="AI103" s="102">
        <f>AE103-AG103</f>
        <v>29</v>
      </c>
      <c r="AJ103" s="96"/>
      <c r="AK103" s="101">
        <v>29</v>
      </c>
      <c r="AL103" s="96"/>
      <c r="AM103" s="101">
        <v>2</v>
      </c>
      <c r="AN103" s="58"/>
      <c r="AO103" s="102">
        <f>AK103-AM103</f>
        <v>27</v>
      </c>
      <c r="AP103" s="58"/>
      <c r="AQ103" s="103">
        <f>MAX((W103+AC103)/2,AC103)</f>
        <v>14</v>
      </c>
      <c r="AR103" s="96"/>
      <c r="AS103" s="103">
        <f>(AI103+AO103)/2</f>
        <v>28</v>
      </c>
      <c r="AT103" s="96"/>
      <c r="AU103" s="104">
        <f>AS103+AQ103</f>
        <v>42</v>
      </c>
      <c r="AV103">
        <f>ROUND(AU103*2.3*190,2)</f>
        <v>18354</v>
      </c>
    </row>
    <row r="104" spans="1:48" x14ac:dyDescent="0.25">
      <c r="A104" s="94">
        <v>118403</v>
      </c>
      <c r="B104" s="5">
        <v>8862326</v>
      </c>
      <c r="C104" s="5">
        <v>886</v>
      </c>
      <c r="D104" s="5" t="s">
        <v>394</v>
      </c>
      <c r="E104" s="6">
        <v>2326</v>
      </c>
      <c r="F104" s="5" t="s">
        <v>88</v>
      </c>
      <c r="G104" s="5" t="s">
        <v>6</v>
      </c>
      <c r="H104" s="5" t="s">
        <v>398</v>
      </c>
      <c r="I104" s="95">
        <v>19374</v>
      </c>
      <c r="J104" s="96"/>
      <c r="K104" s="97">
        <v>32993.499999999993</v>
      </c>
      <c r="L104" s="98"/>
      <c r="M104" s="97">
        <v>13619.499999999993</v>
      </c>
      <c r="N104" s="99"/>
      <c r="O104" s="147">
        <v>19247</v>
      </c>
      <c r="P104" s="96"/>
      <c r="Q104" s="148">
        <v>32867</v>
      </c>
      <c r="R104" s="100"/>
      <c r="S104" s="101">
        <v>27</v>
      </c>
      <c r="T104" s="96"/>
      <c r="U104" s="101">
        <v>1</v>
      </c>
      <c r="V104" s="58"/>
      <c r="W104" s="102">
        <f>S104-U104</f>
        <v>26</v>
      </c>
      <c r="X104" s="96"/>
      <c r="Y104" s="101">
        <v>29</v>
      </c>
      <c r="Z104" s="96"/>
      <c r="AA104" s="101">
        <v>1</v>
      </c>
      <c r="AB104" s="58"/>
      <c r="AC104" s="102">
        <f>Y104-AA104</f>
        <v>28</v>
      </c>
      <c r="AD104" s="58"/>
      <c r="AE104" s="101">
        <v>49</v>
      </c>
      <c r="AF104" s="96"/>
      <c r="AG104" s="101">
        <v>1</v>
      </c>
      <c r="AH104" s="58"/>
      <c r="AI104" s="102">
        <f>AE104-AG104</f>
        <v>48</v>
      </c>
      <c r="AJ104" s="96"/>
      <c r="AK104" s="101">
        <v>49</v>
      </c>
      <c r="AL104" s="96"/>
      <c r="AM104" s="101">
        <v>2</v>
      </c>
      <c r="AN104" s="58"/>
      <c r="AO104" s="102">
        <f>AK104-AM104</f>
        <v>47</v>
      </c>
      <c r="AP104" s="58"/>
      <c r="AQ104" s="103">
        <f>MAX((W104+AC104)/2,AC104)</f>
        <v>28</v>
      </c>
      <c r="AR104" s="96"/>
      <c r="AS104" s="103">
        <f>(AI104+AO104)/2</f>
        <v>47.5</v>
      </c>
      <c r="AT104" s="96"/>
      <c r="AU104" s="104">
        <f>AS104+AQ104</f>
        <v>75.5</v>
      </c>
      <c r="AV104">
        <f>ROUND(AU104*2.3*190,2)</f>
        <v>32993.5</v>
      </c>
    </row>
    <row r="105" spans="1:48" x14ac:dyDescent="0.25">
      <c r="A105" s="94">
        <v>118404</v>
      </c>
      <c r="B105" s="5">
        <v>8862327</v>
      </c>
      <c r="C105" s="5">
        <v>886</v>
      </c>
      <c r="D105" s="5" t="s">
        <v>394</v>
      </c>
      <c r="E105" s="6">
        <v>2327</v>
      </c>
      <c r="F105" s="5" t="s">
        <v>89</v>
      </c>
      <c r="G105" s="5" t="s">
        <v>6</v>
      </c>
      <c r="H105" s="5" t="s">
        <v>398</v>
      </c>
      <c r="I105" s="95">
        <v>6373</v>
      </c>
      <c r="J105" s="96"/>
      <c r="K105" s="97">
        <v>10050.999999999998</v>
      </c>
      <c r="L105" s="98"/>
      <c r="M105" s="97">
        <v>3677.9999999999982</v>
      </c>
      <c r="N105" s="99"/>
      <c r="O105" s="147">
        <v>5864</v>
      </c>
      <c r="P105" s="96"/>
      <c r="Q105" s="148">
        <v>9542</v>
      </c>
      <c r="R105" s="100"/>
      <c r="S105" s="101">
        <v>7</v>
      </c>
      <c r="T105" s="96"/>
      <c r="U105" s="101">
        <v>0</v>
      </c>
      <c r="V105" s="58"/>
      <c r="W105" s="102">
        <f>S105-U105</f>
        <v>7</v>
      </c>
      <c r="X105" s="96"/>
      <c r="Y105" s="101">
        <v>5</v>
      </c>
      <c r="Z105" s="96"/>
      <c r="AA105" s="101">
        <v>0</v>
      </c>
      <c r="AB105" s="58"/>
      <c r="AC105" s="102">
        <f>Y105-AA105</f>
        <v>5</v>
      </c>
      <c r="AD105" s="58"/>
      <c r="AE105" s="101">
        <v>19</v>
      </c>
      <c r="AF105" s="96"/>
      <c r="AG105" s="101">
        <v>1</v>
      </c>
      <c r="AH105" s="58"/>
      <c r="AI105" s="102">
        <f>AE105-AG105</f>
        <v>18</v>
      </c>
      <c r="AJ105" s="96"/>
      <c r="AK105" s="101">
        <v>17</v>
      </c>
      <c r="AL105" s="96"/>
      <c r="AM105" s="101">
        <v>1</v>
      </c>
      <c r="AN105" s="58"/>
      <c r="AO105" s="102">
        <f>AK105-AM105</f>
        <v>16</v>
      </c>
      <c r="AP105" s="58"/>
      <c r="AQ105" s="103">
        <f>MAX((W105+AC105)/2,AC105)</f>
        <v>6</v>
      </c>
      <c r="AR105" s="96"/>
      <c r="AS105" s="103">
        <f>(AI105+AO105)/2</f>
        <v>17</v>
      </c>
      <c r="AT105" s="96"/>
      <c r="AU105" s="104">
        <f>AS105+AQ105</f>
        <v>23</v>
      </c>
      <c r="AV105">
        <f>ROUND(AU105*2.3*190,2)</f>
        <v>10051</v>
      </c>
    </row>
    <row r="106" spans="1:48" x14ac:dyDescent="0.25">
      <c r="A106" s="94">
        <v>118405</v>
      </c>
      <c r="B106" s="5">
        <v>8862328</v>
      </c>
      <c r="C106" s="5">
        <v>886</v>
      </c>
      <c r="D106" s="5" t="s">
        <v>394</v>
      </c>
      <c r="E106" s="6">
        <v>2328</v>
      </c>
      <c r="F106" s="5" t="s">
        <v>90</v>
      </c>
      <c r="G106" s="5" t="s">
        <v>6</v>
      </c>
      <c r="H106" s="5" t="s">
        <v>398</v>
      </c>
      <c r="I106" s="95">
        <v>49072</v>
      </c>
      <c r="J106" s="96"/>
      <c r="K106" s="97">
        <v>97450.999999999985</v>
      </c>
      <c r="L106" s="98"/>
      <c r="M106" s="97">
        <v>48378.999999999985</v>
      </c>
      <c r="N106" s="99"/>
      <c r="O106" s="147">
        <v>56847</v>
      </c>
      <c r="P106" s="96"/>
      <c r="Q106" s="148">
        <v>105226</v>
      </c>
      <c r="R106" s="100"/>
      <c r="S106" s="101">
        <v>85</v>
      </c>
      <c r="T106" s="96"/>
      <c r="U106" s="101">
        <v>8</v>
      </c>
      <c r="V106" s="58"/>
      <c r="W106" s="102">
        <f>S106-U106</f>
        <v>77</v>
      </c>
      <c r="X106" s="96"/>
      <c r="Y106" s="101">
        <v>75</v>
      </c>
      <c r="Z106" s="96"/>
      <c r="AA106" s="101">
        <v>6</v>
      </c>
      <c r="AB106" s="58"/>
      <c r="AC106" s="102">
        <f>Y106-AA106</f>
        <v>69</v>
      </c>
      <c r="AD106" s="58"/>
      <c r="AE106" s="101">
        <v>156</v>
      </c>
      <c r="AF106" s="96"/>
      <c r="AG106" s="101">
        <v>9</v>
      </c>
      <c r="AH106" s="58"/>
      <c r="AI106" s="102">
        <f>AE106-AG106</f>
        <v>147</v>
      </c>
      <c r="AJ106" s="96"/>
      <c r="AK106" s="101">
        <v>160</v>
      </c>
      <c r="AL106" s="96"/>
      <c r="AM106" s="101">
        <v>7</v>
      </c>
      <c r="AN106" s="58"/>
      <c r="AO106" s="102">
        <f>AK106-AM106</f>
        <v>153</v>
      </c>
      <c r="AP106" s="58"/>
      <c r="AQ106" s="103">
        <f>MAX((W106+AC106)/2,AC106)</f>
        <v>73</v>
      </c>
      <c r="AR106" s="96"/>
      <c r="AS106" s="103">
        <f>(AI106+AO106)/2</f>
        <v>150</v>
      </c>
      <c r="AT106" s="96"/>
      <c r="AU106" s="104">
        <f>AS106+AQ106</f>
        <v>223</v>
      </c>
      <c r="AV106">
        <f>ROUND(AU106*2.3*190,2)</f>
        <v>97451</v>
      </c>
    </row>
    <row r="107" spans="1:48" x14ac:dyDescent="0.25">
      <c r="A107" s="94">
        <v>118406</v>
      </c>
      <c r="B107" s="5">
        <v>8862329</v>
      </c>
      <c r="C107" s="5">
        <v>886</v>
      </c>
      <c r="D107" s="5" t="s">
        <v>394</v>
      </c>
      <c r="E107" s="6">
        <v>2329</v>
      </c>
      <c r="F107" s="5" t="s">
        <v>91</v>
      </c>
      <c r="G107" s="5" t="s">
        <v>6</v>
      </c>
      <c r="H107" s="5" t="s">
        <v>398</v>
      </c>
      <c r="I107" s="95">
        <v>27277</v>
      </c>
      <c r="J107" s="96"/>
      <c r="K107" s="97">
        <v>96139.999999999985</v>
      </c>
      <c r="L107" s="98"/>
      <c r="M107" s="97">
        <v>68862.999999999985</v>
      </c>
      <c r="N107" s="99"/>
      <c r="O107" s="147">
        <v>56082</v>
      </c>
      <c r="P107" s="96"/>
      <c r="Q107" s="148">
        <v>124945</v>
      </c>
      <c r="R107" s="100"/>
      <c r="S107" s="101">
        <v>85</v>
      </c>
      <c r="T107" s="96"/>
      <c r="U107" s="101">
        <v>10</v>
      </c>
      <c r="V107" s="58"/>
      <c r="W107" s="102">
        <f>S107-U107</f>
        <v>75</v>
      </c>
      <c r="X107" s="96"/>
      <c r="Y107" s="101">
        <v>83</v>
      </c>
      <c r="Z107" s="96"/>
      <c r="AA107" s="101">
        <v>11</v>
      </c>
      <c r="AB107" s="58"/>
      <c r="AC107" s="102">
        <f>Y107-AA107</f>
        <v>72</v>
      </c>
      <c r="AD107" s="58"/>
      <c r="AE107" s="101">
        <v>169</v>
      </c>
      <c r="AF107" s="96"/>
      <c r="AG107" s="101">
        <v>24</v>
      </c>
      <c r="AH107" s="58"/>
      <c r="AI107" s="102">
        <f>AE107-AG107</f>
        <v>145</v>
      </c>
      <c r="AJ107" s="96"/>
      <c r="AK107" s="101">
        <v>169</v>
      </c>
      <c r="AL107" s="96"/>
      <c r="AM107" s="101">
        <v>21</v>
      </c>
      <c r="AN107" s="58"/>
      <c r="AO107" s="102">
        <f>AK107-AM107</f>
        <v>148</v>
      </c>
      <c r="AP107" s="58"/>
      <c r="AQ107" s="103">
        <f>MAX((W107+AC107)/2,AC107)</f>
        <v>73.5</v>
      </c>
      <c r="AR107" s="96"/>
      <c r="AS107" s="103">
        <f>(AI107+AO107)/2</f>
        <v>146.5</v>
      </c>
      <c r="AT107" s="96"/>
      <c r="AU107" s="104">
        <f>AS107+AQ107</f>
        <v>220</v>
      </c>
      <c r="AV107">
        <f>ROUND(AU107*2.3*190,2)</f>
        <v>96140</v>
      </c>
    </row>
    <row r="108" spans="1:48" x14ac:dyDescent="0.25">
      <c r="A108" s="94">
        <v>118411</v>
      </c>
      <c r="B108" s="5">
        <v>8862337</v>
      </c>
      <c r="C108" s="5">
        <v>886</v>
      </c>
      <c r="D108" s="5" t="s">
        <v>394</v>
      </c>
      <c r="E108" s="6">
        <v>2337</v>
      </c>
      <c r="F108" s="5" t="s">
        <v>92</v>
      </c>
      <c r="G108" s="5" t="s">
        <v>6</v>
      </c>
      <c r="H108" s="5" t="s">
        <v>398</v>
      </c>
      <c r="I108" s="95">
        <v>53915</v>
      </c>
      <c r="J108" s="96"/>
      <c r="K108" s="97">
        <v>96795.499999999985</v>
      </c>
      <c r="L108" s="98"/>
      <c r="M108" s="97">
        <v>42880.499999999985</v>
      </c>
      <c r="N108" s="99"/>
      <c r="O108" s="147">
        <v>56465</v>
      </c>
      <c r="P108" s="96"/>
      <c r="Q108" s="148">
        <v>99346</v>
      </c>
      <c r="R108" s="100"/>
      <c r="S108" s="101">
        <v>84</v>
      </c>
      <c r="T108" s="96"/>
      <c r="U108" s="101">
        <v>9</v>
      </c>
      <c r="V108" s="58"/>
      <c r="W108" s="102">
        <f>S108-U108</f>
        <v>75</v>
      </c>
      <c r="X108" s="96"/>
      <c r="Y108" s="101">
        <v>73</v>
      </c>
      <c r="Z108" s="96"/>
      <c r="AA108" s="101">
        <v>7</v>
      </c>
      <c r="AB108" s="58"/>
      <c r="AC108" s="102">
        <f>Y108-AA108</f>
        <v>66</v>
      </c>
      <c r="AD108" s="58"/>
      <c r="AE108" s="101">
        <v>161</v>
      </c>
      <c r="AF108" s="96"/>
      <c r="AG108" s="101">
        <v>9</v>
      </c>
      <c r="AH108" s="58"/>
      <c r="AI108" s="102">
        <f>AE108-AG108</f>
        <v>152</v>
      </c>
      <c r="AJ108" s="96"/>
      <c r="AK108" s="101">
        <v>158</v>
      </c>
      <c r="AL108" s="96"/>
      <c r="AM108" s="101">
        <v>8</v>
      </c>
      <c r="AN108" s="58"/>
      <c r="AO108" s="102">
        <f>AK108-AM108</f>
        <v>150</v>
      </c>
      <c r="AP108" s="58"/>
      <c r="AQ108" s="103">
        <f>MAX((W108+AC108)/2,AC108)</f>
        <v>70.5</v>
      </c>
      <c r="AR108" s="96"/>
      <c r="AS108" s="103">
        <f>(AI108+AO108)/2</f>
        <v>151</v>
      </c>
      <c r="AT108" s="96"/>
      <c r="AU108" s="104">
        <f>AS108+AQ108</f>
        <v>221.5</v>
      </c>
      <c r="AV108">
        <f>ROUND(AU108*2.3*190,2)</f>
        <v>96795.5</v>
      </c>
    </row>
    <row r="109" spans="1:48" x14ac:dyDescent="0.25">
      <c r="A109" s="94">
        <v>118414</v>
      </c>
      <c r="B109" s="5">
        <v>8862340</v>
      </c>
      <c r="C109" s="5">
        <v>886</v>
      </c>
      <c r="D109" s="5" t="s">
        <v>394</v>
      </c>
      <c r="E109" s="6">
        <v>2340</v>
      </c>
      <c r="F109" s="5" t="s">
        <v>93</v>
      </c>
      <c r="G109" s="5" t="s">
        <v>6</v>
      </c>
      <c r="H109" s="5" t="s">
        <v>398</v>
      </c>
      <c r="I109" s="95">
        <v>45885</v>
      </c>
      <c r="J109" s="96"/>
      <c r="K109" s="97">
        <v>75600.999999999985</v>
      </c>
      <c r="L109" s="98"/>
      <c r="M109" s="97">
        <v>29715.999999999985</v>
      </c>
      <c r="N109" s="99"/>
      <c r="O109" s="147">
        <v>44101</v>
      </c>
      <c r="P109" s="96"/>
      <c r="Q109" s="148">
        <v>73817</v>
      </c>
      <c r="R109" s="100"/>
      <c r="S109" s="101">
        <v>74</v>
      </c>
      <c r="T109" s="96"/>
      <c r="U109" s="101">
        <v>23</v>
      </c>
      <c r="V109" s="58"/>
      <c r="W109" s="102">
        <f>S109-U109</f>
        <v>51</v>
      </c>
      <c r="X109" s="96"/>
      <c r="Y109" s="101">
        <v>78</v>
      </c>
      <c r="Z109" s="96"/>
      <c r="AA109" s="101">
        <v>22</v>
      </c>
      <c r="AB109" s="58"/>
      <c r="AC109" s="102">
        <f>Y109-AA109</f>
        <v>56</v>
      </c>
      <c r="AD109" s="58"/>
      <c r="AE109" s="101">
        <v>148</v>
      </c>
      <c r="AF109" s="96"/>
      <c r="AG109" s="101">
        <v>33</v>
      </c>
      <c r="AH109" s="58"/>
      <c r="AI109" s="102">
        <f>AE109-AG109</f>
        <v>115</v>
      </c>
      <c r="AJ109" s="96"/>
      <c r="AK109" s="101">
        <v>149</v>
      </c>
      <c r="AL109" s="96"/>
      <c r="AM109" s="101">
        <v>30</v>
      </c>
      <c r="AN109" s="58"/>
      <c r="AO109" s="102">
        <f>AK109-AM109</f>
        <v>119</v>
      </c>
      <c r="AP109" s="58"/>
      <c r="AQ109" s="103">
        <f>MAX((W109+AC109)/2,AC109)</f>
        <v>56</v>
      </c>
      <c r="AR109" s="96"/>
      <c r="AS109" s="103">
        <f>(AI109+AO109)/2</f>
        <v>117</v>
      </c>
      <c r="AT109" s="96"/>
      <c r="AU109" s="104">
        <f>AS109+AQ109</f>
        <v>173</v>
      </c>
      <c r="AV109">
        <f>ROUND(AU109*2.3*190,2)</f>
        <v>75601</v>
      </c>
    </row>
    <row r="110" spans="1:48" x14ac:dyDescent="0.25">
      <c r="A110" s="94">
        <v>118416</v>
      </c>
      <c r="B110" s="5">
        <v>8862345</v>
      </c>
      <c r="C110" s="5">
        <v>886</v>
      </c>
      <c r="D110" s="5" t="s">
        <v>394</v>
      </c>
      <c r="E110" s="6">
        <v>2345</v>
      </c>
      <c r="F110" s="5" t="s">
        <v>94</v>
      </c>
      <c r="G110" s="5" t="s">
        <v>6</v>
      </c>
      <c r="H110" s="5" t="s">
        <v>398</v>
      </c>
      <c r="I110" s="95">
        <v>34669</v>
      </c>
      <c r="J110" s="96"/>
      <c r="K110" s="97">
        <v>59868.999999999993</v>
      </c>
      <c r="L110" s="98"/>
      <c r="M110" s="97">
        <v>25199.999999999993</v>
      </c>
      <c r="N110" s="99"/>
      <c r="O110" s="147">
        <v>34924</v>
      </c>
      <c r="P110" s="96"/>
      <c r="Q110" s="148">
        <v>60124</v>
      </c>
      <c r="R110" s="100"/>
      <c r="S110" s="101">
        <v>56</v>
      </c>
      <c r="T110" s="96"/>
      <c r="U110" s="101">
        <v>7</v>
      </c>
      <c r="V110" s="58"/>
      <c r="W110" s="102">
        <f>S110-U110</f>
        <v>49</v>
      </c>
      <c r="X110" s="96"/>
      <c r="Y110" s="101">
        <v>55</v>
      </c>
      <c r="Z110" s="96"/>
      <c r="AA110" s="101">
        <v>5</v>
      </c>
      <c r="AB110" s="58"/>
      <c r="AC110" s="102">
        <f>Y110-AA110</f>
        <v>50</v>
      </c>
      <c r="AD110" s="58"/>
      <c r="AE110" s="101">
        <v>109</v>
      </c>
      <c r="AF110" s="96"/>
      <c r="AG110" s="101">
        <v>21</v>
      </c>
      <c r="AH110" s="58"/>
      <c r="AI110" s="102">
        <f>AE110-AG110</f>
        <v>88</v>
      </c>
      <c r="AJ110" s="96"/>
      <c r="AK110" s="101">
        <v>105</v>
      </c>
      <c r="AL110" s="96"/>
      <c r="AM110" s="101">
        <v>19</v>
      </c>
      <c r="AN110" s="58"/>
      <c r="AO110" s="102">
        <f>AK110-AM110</f>
        <v>86</v>
      </c>
      <c r="AP110" s="58"/>
      <c r="AQ110" s="103">
        <f>MAX((W110+AC110)/2,AC110)</f>
        <v>50</v>
      </c>
      <c r="AR110" s="96"/>
      <c r="AS110" s="103">
        <f>(AI110+AO110)/2</f>
        <v>87</v>
      </c>
      <c r="AT110" s="96"/>
      <c r="AU110" s="104">
        <f>AS110+AQ110</f>
        <v>137</v>
      </c>
      <c r="AV110">
        <f>ROUND(AU110*2.3*190,2)</f>
        <v>59869</v>
      </c>
    </row>
    <row r="111" spans="1:48" x14ac:dyDescent="0.25">
      <c r="A111" s="94">
        <v>118438</v>
      </c>
      <c r="B111" s="5">
        <v>8862434</v>
      </c>
      <c r="C111" s="5">
        <v>886</v>
      </c>
      <c r="D111" s="5" t="s">
        <v>394</v>
      </c>
      <c r="E111" s="6">
        <v>2434</v>
      </c>
      <c r="F111" s="5" t="s">
        <v>95</v>
      </c>
      <c r="G111" s="5" t="s">
        <v>6</v>
      </c>
      <c r="H111" s="5" t="s">
        <v>398</v>
      </c>
      <c r="I111" s="95">
        <v>23070</v>
      </c>
      <c r="J111" s="96"/>
      <c r="K111" s="97">
        <v>47851.499999999993</v>
      </c>
      <c r="L111" s="98"/>
      <c r="M111" s="97">
        <v>24781.499999999993</v>
      </c>
      <c r="N111" s="99"/>
      <c r="O111" s="147">
        <v>27914</v>
      </c>
      <c r="P111" s="96"/>
      <c r="Q111" s="148">
        <v>52696</v>
      </c>
      <c r="R111" s="100"/>
      <c r="S111" s="101">
        <v>56</v>
      </c>
      <c r="T111" s="96"/>
      <c r="U111" s="101">
        <v>23</v>
      </c>
      <c r="V111" s="58"/>
      <c r="W111" s="102">
        <f>S111-U111</f>
        <v>33</v>
      </c>
      <c r="X111" s="96"/>
      <c r="Y111" s="101">
        <v>54</v>
      </c>
      <c r="Z111" s="96"/>
      <c r="AA111" s="101">
        <v>20</v>
      </c>
      <c r="AB111" s="58"/>
      <c r="AC111" s="102">
        <f>Y111-AA111</f>
        <v>34</v>
      </c>
      <c r="AD111" s="58"/>
      <c r="AE111" s="101">
        <v>115</v>
      </c>
      <c r="AF111" s="96"/>
      <c r="AG111" s="101">
        <v>43</v>
      </c>
      <c r="AH111" s="58"/>
      <c r="AI111" s="102">
        <f>AE111-AG111</f>
        <v>72</v>
      </c>
      <c r="AJ111" s="96"/>
      <c r="AK111" s="101">
        <v>115</v>
      </c>
      <c r="AL111" s="96"/>
      <c r="AM111" s="101">
        <v>36</v>
      </c>
      <c r="AN111" s="58"/>
      <c r="AO111" s="102">
        <f>AK111-AM111</f>
        <v>79</v>
      </c>
      <c r="AP111" s="58"/>
      <c r="AQ111" s="103">
        <f>MAX((W111+AC111)/2,AC111)</f>
        <v>34</v>
      </c>
      <c r="AR111" s="96"/>
      <c r="AS111" s="103">
        <f>(AI111+AO111)/2</f>
        <v>75.5</v>
      </c>
      <c r="AT111" s="96"/>
      <c r="AU111" s="104">
        <f>AS111+AQ111</f>
        <v>109.5</v>
      </c>
      <c r="AV111">
        <f>ROUND(AU111*2.3*190,2)</f>
        <v>47851.5</v>
      </c>
    </row>
    <row r="112" spans="1:48" x14ac:dyDescent="0.25">
      <c r="A112" s="94">
        <v>118449</v>
      </c>
      <c r="B112" s="5">
        <v>8862454</v>
      </c>
      <c r="C112" s="5">
        <v>886</v>
      </c>
      <c r="D112" s="5" t="s">
        <v>394</v>
      </c>
      <c r="E112" s="6">
        <v>2454</v>
      </c>
      <c r="F112" s="5" t="s">
        <v>96</v>
      </c>
      <c r="G112" s="5" t="s">
        <v>6</v>
      </c>
      <c r="H112" s="5" t="s">
        <v>398</v>
      </c>
      <c r="I112" s="95">
        <v>12364</v>
      </c>
      <c r="J112" s="96"/>
      <c r="K112" s="97">
        <v>18572.499999999996</v>
      </c>
      <c r="L112" s="98"/>
      <c r="M112" s="97">
        <v>6208.4999999999964</v>
      </c>
      <c r="N112" s="99"/>
      <c r="O112" s="147">
        <v>10834</v>
      </c>
      <c r="P112" s="96"/>
      <c r="Q112" s="148">
        <v>17043</v>
      </c>
      <c r="R112" s="100"/>
      <c r="S112" s="101">
        <v>19</v>
      </c>
      <c r="T112" s="96"/>
      <c r="U112" s="101">
        <v>1</v>
      </c>
      <c r="V112" s="58"/>
      <c r="W112" s="102">
        <f>S112-U112</f>
        <v>18</v>
      </c>
      <c r="X112" s="96"/>
      <c r="Y112" s="101">
        <v>19</v>
      </c>
      <c r="Z112" s="96"/>
      <c r="AA112" s="101">
        <v>1</v>
      </c>
      <c r="AB112" s="58"/>
      <c r="AC112" s="102">
        <f>Y112-AA112</f>
        <v>18</v>
      </c>
      <c r="AD112" s="58"/>
      <c r="AE112" s="101">
        <v>36</v>
      </c>
      <c r="AF112" s="96"/>
      <c r="AG112" s="101">
        <v>11</v>
      </c>
      <c r="AH112" s="58"/>
      <c r="AI112" s="102">
        <f>AE112-AG112</f>
        <v>25</v>
      </c>
      <c r="AJ112" s="96"/>
      <c r="AK112" s="101">
        <v>30</v>
      </c>
      <c r="AL112" s="96"/>
      <c r="AM112" s="101">
        <v>6</v>
      </c>
      <c r="AN112" s="58"/>
      <c r="AO112" s="102">
        <f>AK112-AM112</f>
        <v>24</v>
      </c>
      <c r="AP112" s="58"/>
      <c r="AQ112" s="103">
        <f>MAX((W112+AC112)/2,AC112)</f>
        <v>18</v>
      </c>
      <c r="AR112" s="96"/>
      <c r="AS112" s="103">
        <f>(AI112+AO112)/2</f>
        <v>24.5</v>
      </c>
      <c r="AT112" s="96"/>
      <c r="AU112" s="104">
        <f>AS112+AQ112</f>
        <v>42.5</v>
      </c>
      <c r="AV112">
        <f>ROUND(AU112*2.3*190,2)</f>
        <v>18572.5</v>
      </c>
    </row>
    <row r="113" spans="1:48" x14ac:dyDescent="0.25">
      <c r="A113" s="94">
        <v>118453</v>
      </c>
      <c r="B113" s="5">
        <v>8862459</v>
      </c>
      <c r="C113" s="5">
        <v>886</v>
      </c>
      <c r="D113" s="5" t="s">
        <v>394</v>
      </c>
      <c r="E113" s="6">
        <v>2459</v>
      </c>
      <c r="F113" s="5" t="s">
        <v>97</v>
      </c>
      <c r="G113" s="5" t="s">
        <v>6</v>
      </c>
      <c r="H113" s="5" t="s">
        <v>398</v>
      </c>
      <c r="I113" s="95">
        <v>67553</v>
      </c>
      <c r="J113" s="96"/>
      <c r="K113" s="97">
        <v>113619.99999999999</v>
      </c>
      <c r="L113" s="98"/>
      <c r="M113" s="97">
        <v>46066.999999999985</v>
      </c>
      <c r="N113" s="99"/>
      <c r="O113" s="147">
        <v>66279</v>
      </c>
      <c r="P113" s="96"/>
      <c r="Q113" s="148">
        <v>112346</v>
      </c>
      <c r="R113" s="100"/>
      <c r="S113" s="101">
        <v>88</v>
      </c>
      <c r="T113" s="96"/>
      <c r="U113" s="101">
        <v>2</v>
      </c>
      <c r="V113" s="58"/>
      <c r="W113" s="102">
        <f>S113-U113</f>
        <v>86</v>
      </c>
      <c r="X113" s="96"/>
      <c r="Y113" s="101">
        <v>89</v>
      </c>
      <c r="Z113" s="96"/>
      <c r="AA113" s="101">
        <v>2</v>
      </c>
      <c r="AB113" s="58"/>
      <c r="AC113" s="102">
        <f>Y113-AA113</f>
        <v>87</v>
      </c>
      <c r="AD113" s="58"/>
      <c r="AE113" s="101">
        <v>176</v>
      </c>
      <c r="AF113" s="96"/>
      <c r="AG113" s="101">
        <v>6</v>
      </c>
      <c r="AH113" s="58"/>
      <c r="AI113" s="102">
        <f>AE113-AG113</f>
        <v>170</v>
      </c>
      <c r="AJ113" s="96"/>
      <c r="AK113" s="101">
        <v>179</v>
      </c>
      <c r="AL113" s="96"/>
      <c r="AM113" s="101">
        <v>3</v>
      </c>
      <c r="AN113" s="58"/>
      <c r="AO113" s="102">
        <f>AK113-AM113</f>
        <v>176</v>
      </c>
      <c r="AP113" s="58"/>
      <c r="AQ113" s="103">
        <f>MAX((W113+AC113)/2,AC113)</f>
        <v>87</v>
      </c>
      <c r="AR113" s="96"/>
      <c r="AS113" s="103">
        <f>(AI113+AO113)/2</f>
        <v>173</v>
      </c>
      <c r="AT113" s="96"/>
      <c r="AU113" s="104">
        <f>AS113+AQ113</f>
        <v>260</v>
      </c>
      <c r="AV113">
        <f>ROUND(AU113*2.3*190,2)</f>
        <v>113620</v>
      </c>
    </row>
    <row r="114" spans="1:48" x14ac:dyDescent="0.25">
      <c r="A114" s="94">
        <v>118456</v>
      </c>
      <c r="B114" s="5">
        <v>8862465</v>
      </c>
      <c r="C114" s="5">
        <v>886</v>
      </c>
      <c r="D114" s="5" t="s">
        <v>394</v>
      </c>
      <c r="E114" s="6">
        <v>2465</v>
      </c>
      <c r="F114" s="5" t="s">
        <v>98</v>
      </c>
      <c r="G114" s="5" t="s">
        <v>6</v>
      </c>
      <c r="H114" s="5" t="s">
        <v>398</v>
      </c>
      <c r="I114" s="95">
        <v>47670</v>
      </c>
      <c r="J114" s="96"/>
      <c r="K114" s="97">
        <v>63801.999999999993</v>
      </c>
      <c r="L114" s="98"/>
      <c r="M114" s="97">
        <v>16131.999999999993</v>
      </c>
      <c r="N114" s="99"/>
      <c r="O114" s="147">
        <v>37218</v>
      </c>
      <c r="P114" s="96"/>
      <c r="Q114" s="148">
        <v>53350</v>
      </c>
      <c r="R114" s="100"/>
      <c r="S114" s="101">
        <v>52</v>
      </c>
      <c r="T114" s="96"/>
      <c r="U114" s="101">
        <v>0</v>
      </c>
      <c r="V114" s="58"/>
      <c r="W114" s="102">
        <f>S114-U114</f>
        <v>52</v>
      </c>
      <c r="X114" s="96"/>
      <c r="Y114" s="101">
        <v>48</v>
      </c>
      <c r="Z114" s="96"/>
      <c r="AA114" s="101">
        <v>0</v>
      </c>
      <c r="AB114" s="58"/>
      <c r="AC114" s="102">
        <f>Y114-AA114</f>
        <v>48</v>
      </c>
      <c r="AD114" s="58"/>
      <c r="AE114" s="101">
        <v>97</v>
      </c>
      <c r="AF114" s="96"/>
      <c r="AG114" s="101">
        <v>0</v>
      </c>
      <c r="AH114" s="58"/>
      <c r="AI114" s="102">
        <f>AE114-AG114</f>
        <v>97</v>
      </c>
      <c r="AJ114" s="96"/>
      <c r="AK114" s="101">
        <v>95</v>
      </c>
      <c r="AL114" s="96"/>
      <c r="AM114" s="101">
        <v>0</v>
      </c>
      <c r="AN114" s="58"/>
      <c r="AO114" s="102">
        <f>AK114-AM114</f>
        <v>95</v>
      </c>
      <c r="AP114" s="58"/>
      <c r="AQ114" s="103">
        <f>MAX((W114+AC114)/2,AC114)</f>
        <v>50</v>
      </c>
      <c r="AR114" s="96"/>
      <c r="AS114" s="103">
        <f>(AI114+AO114)/2</f>
        <v>96</v>
      </c>
      <c r="AT114" s="96"/>
      <c r="AU114" s="104">
        <f>AS114+AQ114</f>
        <v>146</v>
      </c>
      <c r="AV114">
        <f>ROUND(AU114*2.3*190,2)</f>
        <v>63802</v>
      </c>
    </row>
    <row r="115" spans="1:48" x14ac:dyDescent="0.25">
      <c r="A115" s="94">
        <v>118459</v>
      </c>
      <c r="B115" s="5">
        <v>8862471</v>
      </c>
      <c r="C115" s="5">
        <v>886</v>
      </c>
      <c r="D115" s="5" t="s">
        <v>394</v>
      </c>
      <c r="E115" s="6">
        <v>2471</v>
      </c>
      <c r="F115" s="5" t="s">
        <v>99</v>
      </c>
      <c r="G115" s="5" t="s">
        <v>6</v>
      </c>
      <c r="H115" s="5" t="s">
        <v>398</v>
      </c>
      <c r="I115" s="95">
        <v>29316</v>
      </c>
      <c r="J115" s="96"/>
      <c r="K115" s="97">
        <v>49380.999999999993</v>
      </c>
      <c r="L115" s="98"/>
      <c r="M115" s="97">
        <v>20064.999999999993</v>
      </c>
      <c r="N115" s="99"/>
      <c r="O115" s="147">
        <v>28806</v>
      </c>
      <c r="P115" s="96"/>
      <c r="Q115" s="148">
        <v>48871</v>
      </c>
      <c r="R115" s="100"/>
      <c r="S115" s="101">
        <v>39</v>
      </c>
      <c r="T115" s="96"/>
      <c r="U115" s="101">
        <v>1</v>
      </c>
      <c r="V115" s="58"/>
      <c r="W115" s="102">
        <f>S115-U115</f>
        <v>38</v>
      </c>
      <c r="X115" s="96"/>
      <c r="Y115" s="101">
        <v>46</v>
      </c>
      <c r="Z115" s="96"/>
      <c r="AA115" s="101">
        <v>4</v>
      </c>
      <c r="AB115" s="58"/>
      <c r="AC115" s="102">
        <f>Y115-AA115</f>
        <v>42</v>
      </c>
      <c r="AD115" s="58"/>
      <c r="AE115" s="101">
        <v>81</v>
      </c>
      <c r="AF115" s="96"/>
      <c r="AG115" s="101">
        <v>15</v>
      </c>
      <c r="AH115" s="58"/>
      <c r="AI115" s="102">
        <f>AE115-AG115</f>
        <v>66</v>
      </c>
      <c r="AJ115" s="96"/>
      <c r="AK115" s="101">
        <v>86</v>
      </c>
      <c r="AL115" s="96"/>
      <c r="AM115" s="101">
        <v>10</v>
      </c>
      <c r="AN115" s="58"/>
      <c r="AO115" s="102">
        <f>AK115-AM115</f>
        <v>76</v>
      </c>
      <c r="AP115" s="58"/>
      <c r="AQ115" s="103">
        <f>MAX((W115+AC115)/2,AC115)</f>
        <v>42</v>
      </c>
      <c r="AR115" s="96"/>
      <c r="AS115" s="103">
        <f>(AI115+AO115)/2</f>
        <v>71</v>
      </c>
      <c r="AT115" s="96"/>
      <c r="AU115" s="104">
        <f>AS115+AQ115</f>
        <v>113</v>
      </c>
      <c r="AV115">
        <f>ROUND(AU115*2.3*190,2)</f>
        <v>49381</v>
      </c>
    </row>
    <row r="116" spans="1:48" x14ac:dyDescent="0.25">
      <c r="A116" s="94">
        <v>118461</v>
      </c>
      <c r="B116" s="5">
        <v>8862474</v>
      </c>
      <c r="C116" s="5">
        <v>886</v>
      </c>
      <c r="D116" s="5" t="s">
        <v>394</v>
      </c>
      <c r="E116" s="6">
        <v>2474</v>
      </c>
      <c r="F116" s="5" t="s">
        <v>100</v>
      </c>
      <c r="G116" s="5" t="s">
        <v>6</v>
      </c>
      <c r="H116" s="5" t="s">
        <v>398</v>
      </c>
      <c r="I116" s="95">
        <v>41679</v>
      </c>
      <c r="J116" s="96"/>
      <c r="K116" s="97">
        <v>83685.499999999985</v>
      </c>
      <c r="L116" s="98"/>
      <c r="M116" s="97">
        <v>42006.499999999985</v>
      </c>
      <c r="N116" s="99"/>
      <c r="O116" s="147">
        <v>48817</v>
      </c>
      <c r="P116" s="96"/>
      <c r="Q116" s="148">
        <v>90824</v>
      </c>
      <c r="R116" s="100"/>
      <c r="S116" s="101">
        <v>79</v>
      </c>
      <c r="T116" s="96"/>
      <c r="U116" s="101">
        <v>12</v>
      </c>
      <c r="V116" s="58"/>
      <c r="W116" s="102">
        <f>S116-U116</f>
        <v>67</v>
      </c>
      <c r="X116" s="96"/>
      <c r="Y116" s="101">
        <v>68</v>
      </c>
      <c r="Z116" s="96"/>
      <c r="AA116" s="101">
        <v>10</v>
      </c>
      <c r="AB116" s="58"/>
      <c r="AC116" s="102">
        <f>Y116-AA116</f>
        <v>58</v>
      </c>
      <c r="AD116" s="58"/>
      <c r="AE116" s="101">
        <v>159</v>
      </c>
      <c r="AF116" s="96"/>
      <c r="AG116" s="101">
        <v>23</v>
      </c>
      <c r="AH116" s="58"/>
      <c r="AI116" s="102">
        <f>AE116-AG116</f>
        <v>136</v>
      </c>
      <c r="AJ116" s="96"/>
      <c r="AK116" s="101">
        <v>142</v>
      </c>
      <c r="AL116" s="96"/>
      <c r="AM116" s="101">
        <v>20</v>
      </c>
      <c r="AN116" s="58"/>
      <c r="AO116" s="102">
        <f>AK116-AM116</f>
        <v>122</v>
      </c>
      <c r="AP116" s="58"/>
      <c r="AQ116" s="103">
        <f>MAX((W116+AC116)/2,AC116)</f>
        <v>62.5</v>
      </c>
      <c r="AR116" s="96"/>
      <c r="AS116" s="103">
        <f>(AI116+AO116)/2</f>
        <v>129</v>
      </c>
      <c r="AT116" s="96"/>
      <c r="AU116" s="104">
        <f>AS116+AQ116</f>
        <v>191.5</v>
      </c>
      <c r="AV116">
        <f>ROUND(AU116*2.3*190,2)</f>
        <v>83685.5</v>
      </c>
    </row>
    <row r="117" spans="1:48" x14ac:dyDescent="0.25">
      <c r="A117" s="94">
        <v>118465</v>
      </c>
      <c r="B117" s="5">
        <v>8862482</v>
      </c>
      <c r="C117" s="5">
        <v>886</v>
      </c>
      <c r="D117" s="5" t="s">
        <v>394</v>
      </c>
      <c r="E117" s="6">
        <v>2482</v>
      </c>
      <c r="F117" s="5" t="s">
        <v>101</v>
      </c>
      <c r="G117" s="5" t="s">
        <v>6</v>
      </c>
      <c r="H117" s="5" t="s">
        <v>398</v>
      </c>
      <c r="I117" s="95">
        <v>31738</v>
      </c>
      <c r="J117" s="96"/>
      <c r="K117" s="97">
        <v>64675.999999999993</v>
      </c>
      <c r="L117" s="98"/>
      <c r="M117" s="97">
        <v>32937.999999999993</v>
      </c>
      <c r="N117" s="99"/>
      <c r="O117" s="147">
        <v>37728</v>
      </c>
      <c r="P117" s="96"/>
      <c r="Q117" s="148">
        <v>70666</v>
      </c>
      <c r="R117" s="100"/>
      <c r="S117" s="101">
        <v>53</v>
      </c>
      <c r="T117" s="96"/>
      <c r="U117" s="101">
        <v>0</v>
      </c>
      <c r="V117" s="58"/>
      <c r="W117" s="102">
        <f>S117-U117</f>
        <v>53</v>
      </c>
      <c r="X117" s="96"/>
      <c r="Y117" s="101">
        <v>55</v>
      </c>
      <c r="Z117" s="96"/>
      <c r="AA117" s="101">
        <v>1</v>
      </c>
      <c r="AB117" s="58"/>
      <c r="AC117" s="102">
        <f>Y117-AA117</f>
        <v>54</v>
      </c>
      <c r="AD117" s="58"/>
      <c r="AE117" s="101">
        <v>93</v>
      </c>
      <c r="AF117" s="96"/>
      <c r="AG117" s="101">
        <v>1</v>
      </c>
      <c r="AH117" s="58"/>
      <c r="AI117" s="102">
        <f>AE117-AG117</f>
        <v>92</v>
      </c>
      <c r="AJ117" s="96"/>
      <c r="AK117" s="101">
        <v>98</v>
      </c>
      <c r="AL117" s="96"/>
      <c r="AM117" s="101">
        <v>2</v>
      </c>
      <c r="AN117" s="58"/>
      <c r="AO117" s="102">
        <f>AK117-AM117</f>
        <v>96</v>
      </c>
      <c r="AP117" s="58"/>
      <c r="AQ117" s="103">
        <f>MAX((W117+AC117)/2,AC117)</f>
        <v>54</v>
      </c>
      <c r="AR117" s="96"/>
      <c r="AS117" s="103">
        <f>(AI117+AO117)/2</f>
        <v>94</v>
      </c>
      <c r="AT117" s="96"/>
      <c r="AU117" s="104">
        <f>AS117+AQ117</f>
        <v>148</v>
      </c>
      <c r="AV117">
        <f>ROUND(AU117*2.3*190,2)</f>
        <v>64676</v>
      </c>
    </row>
    <row r="118" spans="1:48" x14ac:dyDescent="0.25">
      <c r="A118" s="94">
        <v>118466</v>
      </c>
      <c r="B118" s="5">
        <v>8862484</v>
      </c>
      <c r="C118" s="5">
        <v>886</v>
      </c>
      <c r="D118" s="5" t="s">
        <v>394</v>
      </c>
      <c r="E118" s="6">
        <v>2484</v>
      </c>
      <c r="F118" s="5" t="s">
        <v>102</v>
      </c>
      <c r="G118" s="5" t="s">
        <v>6</v>
      </c>
      <c r="H118" s="5" t="s">
        <v>398</v>
      </c>
      <c r="I118" s="95">
        <v>48435</v>
      </c>
      <c r="J118" s="96"/>
      <c r="K118" s="97">
        <v>76693.499999999985</v>
      </c>
      <c r="L118" s="98"/>
      <c r="M118" s="97">
        <v>28258.499999999985</v>
      </c>
      <c r="N118" s="99"/>
      <c r="O118" s="147">
        <v>44738</v>
      </c>
      <c r="P118" s="96"/>
      <c r="Q118" s="148">
        <v>72997</v>
      </c>
      <c r="R118" s="100"/>
      <c r="S118" s="101">
        <v>68</v>
      </c>
      <c r="T118" s="96"/>
      <c r="U118" s="101">
        <v>8</v>
      </c>
      <c r="V118" s="58"/>
      <c r="W118" s="102">
        <f>S118-U118</f>
        <v>60</v>
      </c>
      <c r="X118" s="96"/>
      <c r="Y118" s="101">
        <v>67</v>
      </c>
      <c r="Z118" s="96"/>
      <c r="AA118" s="101">
        <v>9</v>
      </c>
      <c r="AB118" s="58"/>
      <c r="AC118" s="102">
        <f>Y118-AA118</f>
        <v>58</v>
      </c>
      <c r="AD118" s="58"/>
      <c r="AE118" s="101">
        <v>131</v>
      </c>
      <c r="AF118" s="96"/>
      <c r="AG118" s="101">
        <v>7</v>
      </c>
      <c r="AH118" s="58"/>
      <c r="AI118" s="102">
        <f>AE118-AG118</f>
        <v>124</v>
      </c>
      <c r="AJ118" s="96"/>
      <c r="AK118" s="101">
        <v>117</v>
      </c>
      <c r="AL118" s="96"/>
      <c r="AM118" s="101">
        <v>8</v>
      </c>
      <c r="AN118" s="58"/>
      <c r="AO118" s="102">
        <f>AK118-AM118</f>
        <v>109</v>
      </c>
      <c r="AP118" s="58"/>
      <c r="AQ118" s="103">
        <f>MAX((W118+AC118)/2,AC118)</f>
        <v>59</v>
      </c>
      <c r="AR118" s="96"/>
      <c r="AS118" s="103">
        <f>(AI118+AO118)/2</f>
        <v>116.5</v>
      </c>
      <c r="AT118" s="96"/>
      <c r="AU118" s="104">
        <f>AS118+AQ118</f>
        <v>175.5</v>
      </c>
      <c r="AV118">
        <f>ROUND(AU118*2.3*190,2)</f>
        <v>76693.5</v>
      </c>
    </row>
    <row r="119" spans="1:48" x14ac:dyDescent="0.25">
      <c r="A119" s="94">
        <v>118468</v>
      </c>
      <c r="B119" s="5">
        <v>8862490</v>
      </c>
      <c r="C119" s="5">
        <v>886</v>
      </c>
      <c r="D119" s="5" t="s">
        <v>394</v>
      </c>
      <c r="E119" s="6">
        <v>2490</v>
      </c>
      <c r="F119" s="5" t="s">
        <v>103</v>
      </c>
      <c r="G119" s="5" t="s">
        <v>6</v>
      </c>
      <c r="H119" s="5" t="s">
        <v>398</v>
      </c>
      <c r="I119" s="95">
        <v>32885</v>
      </c>
      <c r="J119" s="96"/>
      <c r="K119" s="97">
        <v>41951.999999999993</v>
      </c>
      <c r="L119" s="98"/>
      <c r="M119" s="97">
        <v>9066.9999999999927</v>
      </c>
      <c r="N119" s="99"/>
      <c r="O119" s="147">
        <v>24472</v>
      </c>
      <c r="P119" s="96"/>
      <c r="Q119" s="148">
        <v>33539</v>
      </c>
      <c r="R119" s="100"/>
      <c r="S119" s="101">
        <v>22</v>
      </c>
      <c r="T119" s="96"/>
      <c r="U119" s="101">
        <v>0</v>
      </c>
      <c r="V119" s="58"/>
      <c r="W119" s="102">
        <f>S119-U119</f>
        <v>22</v>
      </c>
      <c r="X119" s="96"/>
      <c r="Y119" s="101">
        <v>23</v>
      </c>
      <c r="Z119" s="96"/>
      <c r="AA119" s="101">
        <v>0</v>
      </c>
      <c r="AB119" s="58"/>
      <c r="AC119" s="102">
        <f>Y119-AA119</f>
        <v>23</v>
      </c>
      <c r="AD119" s="58"/>
      <c r="AE119" s="101">
        <v>81</v>
      </c>
      <c r="AF119" s="96"/>
      <c r="AG119" s="101">
        <v>4</v>
      </c>
      <c r="AH119" s="58"/>
      <c r="AI119" s="102">
        <f>AE119-AG119</f>
        <v>77</v>
      </c>
      <c r="AJ119" s="96"/>
      <c r="AK119" s="101">
        <v>73</v>
      </c>
      <c r="AL119" s="96"/>
      <c r="AM119" s="101">
        <v>4</v>
      </c>
      <c r="AN119" s="58"/>
      <c r="AO119" s="102">
        <f>AK119-AM119</f>
        <v>69</v>
      </c>
      <c r="AP119" s="58"/>
      <c r="AQ119" s="103">
        <f>MAX((W119+AC119)/2,AC119)</f>
        <v>23</v>
      </c>
      <c r="AR119" s="96"/>
      <c r="AS119" s="103">
        <f>(AI119+AO119)/2</f>
        <v>73</v>
      </c>
      <c r="AT119" s="96"/>
      <c r="AU119" s="104">
        <f>AS119+AQ119</f>
        <v>96</v>
      </c>
      <c r="AV119">
        <f>ROUND(AU119*2.3*190,2)</f>
        <v>41952</v>
      </c>
    </row>
    <row r="120" spans="1:48" x14ac:dyDescent="0.25">
      <c r="A120" s="94">
        <v>118479</v>
      </c>
      <c r="B120" s="5">
        <v>8862509</v>
      </c>
      <c r="C120" s="5">
        <v>886</v>
      </c>
      <c r="D120" s="5" t="s">
        <v>394</v>
      </c>
      <c r="E120" s="6">
        <v>2509</v>
      </c>
      <c r="F120" s="5" t="s">
        <v>104</v>
      </c>
      <c r="G120" s="5" t="s">
        <v>6</v>
      </c>
      <c r="H120" s="5" t="s">
        <v>398</v>
      </c>
      <c r="I120" s="95">
        <v>17207</v>
      </c>
      <c r="J120" s="96"/>
      <c r="K120" s="97">
        <v>25345.999999999996</v>
      </c>
      <c r="L120" s="98"/>
      <c r="M120" s="97">
        <v>8138.9999999999964</v>
      </c>
      <c r="N120" s="99"/>
      <c r="O120" s="147">
        <v>14786</v>
      </c>
      <c r="P120" s="96"/>
      <c r="Q120" s="148">
        <v>22925</v>
      </c>
      <c r="R120" s="100"/>
      <c r="S120" s="101">
        <v>24</v>
      </c>
      <c r="T120" s="96"/>
      <c r="U120" s="101">
        <v>4</v>
      </c>
      <c r="V120" s="58"/>
      <c r="W120" s="102">
        <f>S120-U120</f>
        <v>20</v>
      </c>
      <c r="X120" s="96"/>
      <c r="Y120" s="101">
        <v>19</v>
      </c>
      <c r="Z120" s="96"/>
      <c r="AA120" s="101">
        <v>2</v>
      </c>
      <c r="AB120" s="58"/>
      <c r="AC120" s="102">
        <f>Y120-AA120</f>
        <v>17</v>
      </c>
      <c r="AD120" s="58"/>
      <c r="AE120" s="101">
        <v>41</v>
      </c>
      <c r="AF120" s="96"/>
      <c r="AG120" s="101">
        <v>2</v>
      </c>
      <c r="AH120" s="58"/>
      <c r="AI120" s="102">
        <f>AE120-AG120</f>
        <v>39</v>
      </c>
      <c r="AJ120" s="96"/>
      <c r="AK120" s="101">
        <v>41</v>
      </c>
      <c r="AL120" s="96"/>
      <c r="AM120" s="101">
        <v>1</v>
      </c>
      <c r="AN120" s="58"/>
      <c r="AO120" s="102">
        <f>AK120-AM120</f>
        <v>40</v>
      </c>
      <c r="AP120" s="58"/>
      <c r="AQ120" s="103">
        <f>MAX((W120+AC120)/2,AC120)</f>
        <v>18.5</v>
      </c>
      <c r="AR120" s="96"/>
      <c r="AS120" s="103">
        <f>(AI120+AO120)/2</f>
        <v>39.5</v>
      </c>
      <c r="AT120" s="96"/>
      <c r="AU120" s="104">
        <f>AS120+AQ120</f>
        <v>58</v>
      </c>
      <c r="AV120">
        <f>ROUND(AU120*2.3*190,2)</f>
        <v>25346</v>
      </c>
    </row>
    <row r="121" spans="1:48" x14ac:dyDescent="0.25">
      <c r="A121" s="94">
        <v>118480</v>
      </c>
      <c r="B121" s="5">
        <v>8862510</v>
      </c>
      <c r="C121" s="5">
        <v>886</v>
      </c>
      <c r="D121" s="5" t="s">
        <v>394</v>
      </c>
      <c r="E121" s="6">
        <v>2510</v>
      </c>
      <c r="F121" s="5" t="s">
        <v>105</v>
      </c>
      <c r="G121" s="5" t="s">
        <v>6</v>
      </c>
      <c r="H121" s="5" t="s">
        <v>397</v>
      </c>
      <c r="I121" s="95">
        <v>37346</v>
      </c>
      <c r="J121" s="96"/>
      <c r="K121" s="97">
        <v>86744.499999999985</v>
      </c>
      <c r="L121" s="98"/>
      <c r="M121" s="97">
        <v>49398.499999999985</v>
      </c>
      <c r="N121" s="99"/>
      <c r="O121" s="147">
        <v>50601</v>
      </c>
      <c r="P121" s="96"/>
      <c r="Q121" s="148">
        <v>100000</v>
      </c>
      <c r="R121" s="100"/>
      <c r="S121" s="101">
        <v>79</v>
      </c>
      <c r="T121" s="96"/>
      <c r="U121" s="101">
        <v>11</v>
      </c>
      <c r="V121" s="58"/>
      <c r="W121" s="102">
        <f>S121-U121</f>
        <v>68</v>
      </c>
      <c r="X121" s="96"/>
      <c r="Y121" s="101">
        <v>77</v>
      </c>
      <c r="Z121" s="96"/>
      <c r="AA121" s="101">
        <v>10</v>
      </c>
      <c r="AB121" s="58"/>
      <c r="AC121" s="102">
        <f>Y121-AA121</f>
        <v>67</v>
      </c>
      <c r="AD121" s="58"/>
      <c r="AE121" s="101">
        <v>143</v>
      </c>
      <c r="AF121" s="96"/>
      <c r="AG121" s="101">
        <v>13</v>
      </c>
      <c r="AH121" s="58"/>
      <c r="AI121" s="102">
        <f>AE121-AG121</f>
        <v>130</v>
      </c>
      <c r="AJ121" s="96"/>
      <c r="AK121" s="101">
        <v>141</v>
      </c>
      <c r="AL121" s="96"/>
      <c r="AM121" s="101">
        <v>9</v>
      </c>
      <c r="AN121" s="58"/>
      <c r="AO121" s="102">
        <f>AK121-AM121</f>
        <v>132</v>
      </c>
      <c r="AP121" s="58"/>
      <c r="AQ121" s="103">
        <f>MAX((W121+AC121)/2,AC121)</f>
        <v>67.5</v>
      </c>
      <c r="AR121" s="96"/>
      <c r="AS121" s="103">
        <f>(AI121+AO121)/2</f>
        <v>131</v>
      </c>
      <c r="AT121" s="96"/>
      <c r="AU121" s="104">
        <f>AS121+AQ121</f>
        <v>198.5</v>
      </c>
      <c r="AV121">
        <f>ROUND(AU121*2.3*190,2)</f>
        <v>86744.5</v>
      </c>
    </row>
    <row r="122" spans="1:48" x14ac:dyDescent="0.25">
      <c r="A122" s="94">
        <v>118483</v>
      </c>
      <c r="B122" s="5">
        <v>8862513</v>
      </c>
      <c r="C122" s="5">
        <v>886</v>
      </c>
      <c r="D122" s="5" t="s">
        <v>394</v>
      </c>
      <c r="E122" s="6">
        <v>2513</v>
      </c>
      <c r="F122" s="5" t="s">
        <v>106</v>
      </c>
      <c r="G122" s="5" t="s">
        <v>6</v>
      </c>
      <c r="H122" s="5" t="s">
        <v>398</v>
      </c>
      <c r="I122" s="95">
        <v>48435</v>
      </c>
      <c r="J122" s="96"/>
      <c r="K122" s="97">
        <v>87618.499999999985</v>
      </c>
      <c r="L122" s="98"/>
      <c r="M122" s="97">
        <v>39183.499999999985</v>
      </c>
      <c r="N122" s="99"/>
      <c r="O122" s="147">
        <v>51111</v>
      </c>
      <c r="P122" s="96"/>
      <c r="Q122" s="148">
        <v>90295</v>
      </c>
      <c r="R122" s="100"/>
      <c r="S122" s="101">
        <v>80</v>
      </c>
      <c r="T122" s="96"/>
      <c r="U122" s="101">
        <v>5</v>
      </c>
      <c r="V122" s="58"/>
      <c r="W122" s="102">
        <f>S122-U122</f>
        <v>75</v>
      </c>
      <c r="X122" s="96"/>
      <c r="Y122" s="101">
        <v>75</v>
      </c>
      <c r="Z122" s="96"/>
      <c r="AA122" s="101">
        <v>3</v>
      </c>
      <c r="AB122" s="58"/>
      <c r="AC122" s="102">
        <f>Y122-AA122</f>
        <v>72</v>
      </c>
      <c r="AD122" s="58"/>
      <c r="AE122" s="101">
        <v>139</v>
      </c>
      <c r="AF122" s="96"/>
      <c r="AG122" s="101">
        <v>10</v>
      </c>
      <c r="AH122" s="58"/>
      <c r="AI122" s="102">
        <f>AE122-AG122</f>
        <v>129</v>
      </c>
      <c r="AJ122" s="96"/>
      <c r="AK122" s="101">
        <v>135</v>
      </c>
      <c r="AL122" s="96"/>
      <c r="AM122" s="101">
        <v>10</v>
      </c>
      <c r="AN122" s="58"/>
      <c r="AO122" s="102">
        <f>AK122-AM122</f>
        <v>125</v>
      </c>
      <c r="AP122" s="58"/>
      <c r="AQ122" s="103">
        <f>MAX((W122+AC122)/2,AC122)</f>
        <v>73.5</v>
      </c>
      <c r="AR122" s="96"/>
      <c r="AS122" s="103">
        <f>(AI122+AO122)/2</f>
        <v>127</v>
      </c>
      <c r="AT122" s="96"/>
      <c r="AU122" s="104">
        <f>AS122+AQ122</f>
        <v>200.5</v>
      </c>
      <c r="AV122">
        <f>ROUND(AU122*2.3*190,2)</f>
        <v>87618.5</v>
      </c>
    </row>
    <row r="123" spans="1:48" x14ac:dyDescent="0.25">
      <c r="A123" s="94">
        <v>118484</v>
      </c>
      <c r="B123" s="5">
        <v>8862514</v>
      </c>
      <c r="C123" s="5">
        <v>886</v>
      </c>
      <c r="D123" s="5" t="s">
        <v>394</v>
      </c>
      <c r="E123" s="6">
        <v>2514</v>
      </c>
      <c r="F123" s="5" t="s">
        <v>107</v>
      </c>
      <c r="G123" s="5" t="s">
        <v>6</v>
      </c>
      <c r="H123" s="5" t="s">
        <v>398</v>
      </c>
      <c r="I123" s="95">
        <v>28934</v>
      </c>
      <c r="J123" s="96"/>
      <c r="K123" s="97">
        <v>62709.499999999993</v>
      </c>
      <c r="L123" s="98"/>
      <c r="M123" s="97">
        <v>33775.499999999993</v>
      </c>
      <c r="N123" s="99"/>
      <c r="O123" s="147">
        <v>36581</v>
      </c>
      <c r="P123" s="96"/>
      <c r="Q123" s="148">
        <v>70357</v>
      </c>
      <c r="R123" s="100"/>
      <c r="S123" s="101">
        <v>57</v>
      </c>
      <c r="T123" s="96"/>
      <c r="U123" s="101">
        <v>7</v>
      </c>
      <c r="V123" s="58"/>
      <c r="W123" s="102">
        <f>S123-U123</f>
        <v>50</v>
      </c>
      <c r="X123" s="96"/>
      <c r="Y123" s="101">
        <v>53</v>
      </c>
      <c r="Z123" s="96"/>
      <c r="AA123" s="101">
        <v>5</v>
      </c>
      <c r="AB123" s="58"/>
      <c r="AC123" s="102">
        <f>Y123-AA123</f>
        <v>48</v>
      </c>
      <c r="AD123" s="58"/>
      <c r="AE123" s="101">
        <v>114</v>
      </c>
      <c r="AF123" s="96"/>
      <c r="AG123" s="101">
        <v>18</v>
      </c>
      <c r="AH123" s="58"/>
      <c r="AI123" s="102">
        <f>AE123-AG123</f>
        <v>96</v>
      </c>
      <c r="AJ123" s="96"/>
      <c r="AK123" s="101">
        <v>110</v>
      </c>
      <c r="AL123" s="96"/>
      <c r="AM123" s="101">
        <v>17</v>
      </c>
      <c r="AN123" s="58"/>
      <c r="AO123" s="102">
        <f>AK123-AM123</f>
        <v>93</v>
      </c>
      <c r="AP123" s="58"/>
      <c r="AQ123" s="103">
        <f>MAX((W123+AC123)/2,AC123)</f>
        <v>49</v>
      </c>
      <c r="AR123" s="96"/>
      <c r="AS123" s="103">
        <f>(AI123+AO123)/2</f>
        <v>94.5</v>
      </c>
      <c r="AT123" s="96"/>
      <c r="AU123" s="104">
        <f>AS123+AQ123</f>
        <v>143.5</v>
      </c>
      <c r="AV123">
        <f>ROUND(AU123*2.3*190,2)</f>
        <v>62709.5</v>
      </c>
    </row>
    <row r="124" spans="1:48" x14ac:dyDescent="0.25">
      <c r="A124" s="94">
        <v>118487</v>
      </c>
      <c r="B124" s="5">
        <v>8862519</v>
      </c>
      <c r="C124" s="5">
        <v>886</v>
      </c>
      <c r="D124" s="5" t="s">
        <v>394</v>
      </c>
      <c r="E124" s="6">
        <v>2519</v>
      </c>
      <c r="F124" s="5" t="s">
        <v>108</v>
      </c>
      <c r="G124" s="5" t="s">
        <v>6</v>
      </c>
      <c r="H124" s="5" t="s">
        <v>398</v>
      </c>
      <c r="I124" s="95">
        <v>13256</v>
      </c>
      <c r="J124" s="96"/>
      <c r="K124" s="97">
        <v>28186.499999999996</v>
      </c>
      <c r="L124" s="98"/>
      <c r="M124" s="97">
        <v>14930.499999999996</v>
      </c>
      <c r="N124" s="99"/>
      <c r="O124" s="147">
        <v>16443</v>
      </c>
      <c r="P124" s="96"/>
      <c r="Q124" s="148">
        <v>31374</v>
      </c>
      <c r="R124" s="100"/>
      <c r="S124" s="101">
        <v>26</v>
      </c>
      <c r="T124" s="96"/>
      <c r="U124" s="101">
        <v>3</v>
      </c>
      <c r="V124" s="58"/>
      <c r="W124" s="102">
        <f>S124-U124</f>
        <v>23</v>
      </c>
      <c r="X124" s="96"/>
      <c r="Y124" s="101">
        <v>24</v>
      </c>
      <c r="Z124" s="96"/>
      <c r="AA124" s="101">
        <v>3</v>
      </c>
      <c r="AB124" s="58"/>
      <c r="AC124" s="102">
        <f>Y124-AA124</f>
        <v>21</v>
      </c>
      <c r="AD124" s="58"/>
      <c r="AE124" s="101">
        <v>53</v>
      </c>
      <c r="AF124" s="96"/>
      <c r="AG124" s="101">
        <v>7</v>
      </c>
      <c r="AH124" s="58"/>
      <c r="AI124" s="102">
        <f>AE124-AG124</f>
        <v>46</v>
      </c>
      <c r="AJ124" s="96"/>
      <c r="AK124" s="101">
        <v>47</v>
      </c>
      <c r="AL124" s="96"/>
      <c r="AM124" s="101">
        <v>8</v>
      </c>
      <c r="AN124" s="58"/>
      <c r="AO124" s="102">
        <f>AK124-AM124</f>
        <v>39</v>
      </c>
      <c r="AP124" s="58"/>
      <c r="AQ124" s="103">
        <f>MAX((W124+AC124)/2,AC124)</f>
        <v>22</v>
      </c>
      <c r="AR124" s="96"/>
      <c r="AS124" s="103">
        <f>(AI124+AO124)/2</f>
        <v>42.5</v>
      </c>
      <c r="AT124" s="96"/>
      <c r="AU124" s="104">
        <f>AS124+AQ124</f>
        <v>64.5</v>
      </c>
      <c r="AV124">
        <f>ROUND(AU124*2.3*190,2)</f>
        <v>28186.5</v>
      </c>
    </row>
    <row r="125" spans="1:48" s="119" customFormat="1" x14ac:dyDescent="0.25">
      <c r="A125" s="94">
        <v>118488</v>
      </c>
      <c r="B125" s="5">
        <v>8862520</v>
      </c>
      <c r="C125" s="5">
        <v>886</v>
      </c>
      <c r="D125" s="5" t="s">
        <v>394</v>
      </c>
      <c r="E125" s="6">
        <v>2520</v>
      </c>
      <c r="F125" s="5" t="s">
        <v>109</v>
      </c>
      <c r="G125" s="5" t="s">
        <v>6</v>
      </c>
      <c r="H125" s="5" t="s">
        <v>398</v>
      </c>
      <c r="I125" s="95">
        <v>48307</v>
      </c>
      <c r="J125" s="96"/>
      <c r="K125" s="97">
        <v>81937.499999999985</v>
      </c>
      <c r="L125" s="98"/>
      <c r="M125" s="97">
        <v>33630.499999999985</v>
      </c>
      <c r="N125" s="99"/>
      <c r="O125" s="147">
        <v>47797</v>
      </c>
      <c r="P125" s="96"/>
      <c r="Q125" s="148">
        <v>81428</v>
      </c>
      <c r="R125" s="100"/>
      <c r="S125" s="101">
        <v>58</v>
      </c>
      <c r="T125" s="96"/>
      <c r="U125" s="101">
        <v>0</v>
      </c>
      <c r="V125" s="58"/>
      <c r="W125" s="102">
        <f>S125-U125</f>
        <v>58</v>
      </c>
      <c r="X125" s="96"/>
      <c r="Y125" s="101">
        <v>73</v>
      </c>
      <c r="Z125" s="96"/>
      <c r="AA125" s="101">
        <v>1</v>
      </c>
      <c r="AB125" s="58"/>
      <c r="AC125" s="102">
        <f>Y125-AA125</f>
        <v>72</v>
      </c>
      <c r="AD125" s="58"/>
      <c r="AE125" s="101">
        <v>109</v>
      </c>
      <c r="AF125" s="96"/>
      <c r="AG125" s="101">
        <v>1</v>
      </c>
      <c r="AH125" s="58"/>
      <c r="AI125" s="102">
        <f>AE125-AG125</f>
        <v>108</v>
      </c>
      <c r="AJ125" s="96"/>
      <c r="AK125" s="101">
        <v>124</v>
      </c>
      <c r="AL125" s="96"/>
      <c r="AM125" s="101">
        <v>1</v>
      </c>
      <c r="AN125" s="58"/>
      <c r="AO125" s="102">
        <f>AK125-AM125</f>
        <v>123</v>
      </c>
      <c r="AP125" s="58"/>
      <c r="AQ125" s="103">
        <f>MAX((W125+AC125)/2,AC125)</f>
        <v>72</v>
      </c>
      <c r="AR125" s="96"/>
      <c r="AS125" s="103">
        <f>(AI125+AO125)/2</f>
        <v>115.5</v>
      </c>
      <c r="AT125" s="96"/>
      <c r="AU125" s="104">
        <f>AS125+AQ125</f>
        <v>187.5</v>
      </c>
      <c r="AV125">
        <f>ROUND(AU125*2.3*190,2)</f>
        <v>81937.5</v>
      </c>
    </row>
    <row r="126" spans="1:48" x14ac:dyDescent="0.25">
      <c r="A126" s="94">
        <v>118490</v>
      </c>
      <c r="B126" s="5">
        <v>8862524</v>
      </c>
      <c r="C126" s="5">
        <v>886</v>
      </c>
      <c r="D126" s="5" t="s">
        <v>394</v>
      </c>
      <c r="E126" s="6">
        <v>2524</v>
      </c>
      <c r="F126" s="5" t="s">
        <v>110</v>
      </c>
      <c r="G126" s="5" t="s">
        <v>6</v>
      </c>
      <c r="H126" s="5" t="s">
        <v>398</v>
      </c>
      <c r="I126" s="95">
        <v>8795</v>
      </c>
      <c r="J126" s="96"/>
      <c r="K126" s="97">
        <v>15731.999999999998</v>
      </c>
      <c r="L126" s="98"/>
      <c r="M126" s="97">
        <v>6936.9999999999982</v>
      </c>
      <c r="N126" s="99"/>
      <c r="O126" s="147">
        <v>9177</v>
      </c>
      <c r="P126" s="96"/>
      <c r="Q126" s="148">
        <v>16114</v>
      </c>
      <c r="R126" s="100"/>
      <c r="S126" s="101">
        <v>21</v>
      </c>
      <c r="T126" s="96"/>
      <c r="U126" s="101">
        <v>5</v>
      </c>
      <c r="V126" s="58"/>
      <c r="W126" s="102">
        <f>S126-U126</f>
        <v>16</v>
      </c>
      <c r="X126" s="96"/>
      <c r="Y126" s="101">
        <v>21</v>
      </c>
      <c r="Z126" s="96"/>
      <c r="AA126" s="101">
        <v>5</v>
      </c>
      <c r="AB126" s="58"/>
      <c r="AC126" s="102">
        <f>Y126-AA126</f>
        <v>16</v>
      </c>
      <c r="AD126" s="58"/>
      <c r="AE126" s="101">
        <v>25</v>
      </c>
      <c r="AF126" s="96"/>
      <c r="AG126" s="101">
        <v>7</v>
      </c>
      <c r="AH126" s="58"/>
      <c r="AI126" s="102">
        <f>AE126-AG126</f>
        <v>18</v>
      </c>
      <c r="AJ126" s="96"/>
      <c r="AK126" s="101">
        <v>28</v>
      </c>
      <c r="AL126" s="96"/>
      <c r="AM126" s="101">
        <v>6</v>
      </c>
      <c r="AN126" s="58"/>
      <c r="AO126" s="102">
        <f>AK126-AM126</f>
        <v>22</v>
      </c>
      <c r="AP126" s="58"/>
      <c r="AQ126" s="103">
        <f>MAX((W126+AC126)/2,AC126)</f>
        <v>16</v>
      </c>
      <c r="AR126" s="96"/>
      <c r="AS126" s="103">
        <f>(AI126+AO126)/2</f>
        <v>20</v>
      </c>
      <c r="AT126" s="96"/>
      <c r="AU126" s="104">
        <f>AS126+AQ126</f>
        <v>36</v>
      </c>
      <c r="AV126">
        <f>ROUND(AU126*2.3*190,2)</f>
        <v>15732</v>
      </c>
    </row>
    <row r="127" spans="1:48" x14ac:dyDescent="0.25">
      <c r="A127" s="94">
        <v>118491</v>
      </c>
      <c r="B127" s="5">
        <v>8862525</v>
      </c>
      <c r="C127" s="5">
        <v>886</v>
      </c>
      <c r="D127" s="5" t="s">
        <v>394</v>
      </c>
      <c r="E127" s="6">
        <v>2525</v>
      </c>
      <c r="F127" s="5" t="s">
        <v>111</v>
      </c>
      <c r="G127" s="5" t="s">
        <v>6</v>
      </c>
      <c r="H127" s="5" t="s">
        <v>398</v>
      </c>
      <c r="I127" s="95">
        <v>20521</v>
      </c>
      <c r="J127" s="96"/>
      <c r="K127" s="97">
        <v>42825.999999999993</v>
      </c>
      <c r="L127" s="98"/>
      <c r="M127" s="97">
        <v>22304.999999999993</v>
      </c>
      <c r="N127" s="99"/>
      <c r="O127" s="147">
        <v>24982</v>
      </c>
      <c r="P127" s="96"/>
      <c r="Q127" s="148">
        <v>47287</v>
      </c>
      <c r="R127" s="100"/>
      <c r="S127" s="101">
        <v>42</v>
      </c>
      <c r="T127" s="96"/>
      <c r="U127" s="101">
        <v>6</v>
      </c>
      <c r="V127" s="58"/>
      <c r="W127" s="102">
        <f>S127-U127</f>
        <v>36</v>
      </c>
      <c r="X127" s="96"/>
      <c r="Y127" s="101">
        <v>38</v>
      </c>
      <c r="Z127" s="96"/>
      <c r="AA127" s="101">
        <v>6</v>
      </c>
      <c r="AB127" s="58"/>
      <c r="AC127" s="102">
        <f>Y127-AA127</f>
        <v>32</v>
      </c>
      <c r="AD127" s="58"/>
      <c r="AE127" s="101">
        <v>73</v>
      </c>
      <c r="AF127" s="96"/>
      <c r="AG127" s="101">
        <v>14</v>
      </c>
      <c r="AH127" s="58"/>
      <c r="AI127" s="102">
        <f>AE127-AG127</f>
        <v>59</v>
      </c>
      <c r="AJ127" s="96"/>
      <c r="AK127" s="101">
        <v>82</v>
      </c>
      <c r="AL127" s="96"/>
      <c r="AM127" s="101">
        <v>13</v>
      </c>
      <c r="AN127" s="58"/>
      <c r="AO127" s="102">
        <f>AK127-AM127</f>
        <v>69</v>
      </c>
      <c r="AP127" s="58"/>
      <c r="AQ127" s="103">
        <f>MAX((W127+AC127)/2,AC127)</f>
        <v>34</v>
      </c>
      <c r="AR127" s="96"/>
      <c r="AS127" s="103">
        <f>(AI127+AO127)/2</f>
        <v>64</v>
      </c>
      <c r="AT127" s="96"/>
      <c r="AU127" s="104">
        <f>AS127+AQ127</f>
        <v>98</v>
      </c>
      <c r="AV127">
        <f>ROUND(AU127*2.3*190,2)</f>
        <v>42826</v>
      </c>
    </row>
    <row r="128" spans="1:48" x14ac:dyDescent="0.25">
      <c r="A128" s="94">
        <v>118493</v>
      </c>
      <c r="B128" s="5">
        <v>8862530</v>
      </c>
      <c r="C128" s="5">
        <v>886</v>
      </c>
      <c r="D128" s="5" t="s">
        <v>394</v>
      </c>
      <c r="E128" s="6">
        <v>2530</v>
      </c>
      <c r="F128" s="5" t="s">
        <v>112</v>
      </c>
      <c r="G128" s="5" t="s">
        <v>6</v>
      </c>
      <c r="H128" s="5" t="s">
        <v>398</v>
      </c>
      <c r="I128" s="95">
        <v>55572</v>
      </c>
      <c r="J128" s="96"/>
      <c r="K128" s="97">
        <v>93299.499999999985</v>
      </c>
      <c r="L128" s="98"/>
      <c r="M128" s="97">
        <v>37727.499999999985</v>
      </c>
      <c r="N128" s="99"/>
      <c r="O128" s="147">
        <v>54425</v>
      </c>
      <c r="P128" s="96"/>
      <c r="Q128" s="148">
        <v>92153</v>
      </c>
      <c r="R128" s="100"/>
      <c r="S128" s="101">
        <v>74</v>
      </c>
      <c r="T128" s="96"/>
      <c r="U128" s="101">
        <v>0</v>
      </c>
      <c r="V128" s="58"/>
      <c r="W128" s="102">
        <f>S128-U128</f>
        <v>74</v>
      </c>
      <c r="X128" s="96"/>
      <c r="Y128" s="101">
        <v>74</v>
      </c>
      <c r="Z128" s="96"/>
      <c r="AA128" s="101">
        <v>0</v>
      </c>
      <c r="AB128" s="58"/>
      <c r="AC128" s="102">
        <f>Y128-AA128</f>
        <v>74</v>
      </c>
      <c r="AD128" s="58"/>
      <c r="AE128" s="101">
        <v>136</v>
      </c>
      <c r="AF128" s="96"/>
      <c r="AG128" s="101">
        <v>1</v>
      </c>
      <c r="AH128" s="58"/>
      <c r="AI128" s="102">
        <f>AE128-AG128</f>
        <v>135</v>
      </c>
      <c r="AJ128" s="96"/>
      <c r="AK128" s="101">
        <v>144</v>
      </c>
      <c r="AL128" s="96"/>
      <c r="AM128" s="101">
        <v>0</v>
      </c>
      <c r="AN128" s="58"/>
      <c r="AO128" s="102">
        <f>AK128-AM128</f>
        <v>144</v>
      </c>
      <c r="AP128" s="58"/>
      <c r="AQ128" s="103">
        <f>MAX((W128+AC128)/2,AC128)</f>
        <v>74</v>
      </c>
      <c r="AR128" s="96"/>
      <c r="AS128" s="103">
        <f>(AI128+AO128)/2</f>
        <v>139.5</v>
      </c>
      <c r="AT128" s="96"/>
      <c r="AU128" s="104">
        <f>AS128+AQ128</f>
        <v>213.5</v>
      </c>
      <c r="AV128">
        <f>ROUND(AU128*2.3*190,2)</f>
        <v>93299.5</v>
      </c>
    </row>
    <row r="129" spans="1:48" x14ac:dyDescent="0.25">
      <c r="A129" s="94">
        <v>118494</v>
      </c>
      <c r="B129" s="5">
        <v>8862531</v>
      </c>
      <c r="C129" s="5">
        <v>886</v>
      </c>
      <c r="D129" s="5" t="s">
        <v>394</v>
      </c>
      <c r="E129" s="6">
        <v>2531</v>
      </c>
      <c r="F129" s="5" t="s">
        <v>113</v>
      </c>
      <c r="G129" s="5" t="s">
        <v>6</v>
      </c>
      <c r="H129" s="5" t="s">
        <v>398</v>
      </c>
      <c r="I129" s="95">
        <v>7393</v>
      </c>
      <c r="J129" s="96"/>
      <c r="K129" s="97">
        <v>13765.499999999998</v>
      </c>
      <c r="L129" s="98"/>
      <c r="M129" s="97">
        <v>6372.4999999999982</v>
      </c>
      <c r="N129" s="99"/>
      <c r="O129" s="147">
        <v>8030</v>
      </c>
      <c r="P129" s="96"/>
      <c r="Q129" s="148">
        <v>14403</v>
      </c>
      <c r="R129" s="100"/>
      <c r="S129" s="101">
        <v>19</v>
      </c>
      <c r="T129" s="96"/>
      <c r="U129" s="101">
        <v>6</v>
      </c>
      <c r="V129" s="58"/>
      <c r="W129" s="102">
        <f>S129-U129</f>
        <v>13</v>
      </c>
      <c r="X129" s="96"/>
      <c r="Y129" s="101">
        <v>22</v>
      </c>
      <c r="Z129" s="96"/>
      <c r="AA129" s="101">
        <v>10</v>
      </c>
      <c r="AB129" s="58"/>
      <c r="AC129" s="102">
        <f>Y129-AA129</f>
        <v>12</v>
      </c>
      <c r="AD129" s="58"/>
      <c r="AE129" s="101">
        <v>27</v>
      </c>
      <c r="AF129" s="96"/>
      <c r="AG129" s="101">
        <v>14</v>
      </c>
      <c r="AH129" s="58"/>
      <c r="AI129" s="102">
        <f>AE129-AG129</f>
        <v>13</v>
      </c>
      <c r="AJ129" s="96"/>
      <c r="AK129" s="101">
        <v>38</v>
      </c>
      <c r="AL129" s="96"/>
      <c r="AM129" s="101">
        <v>13</v>
      </c>
      <c r="AN129" s="58"/>
      <c r="AO129" s="102">
        <f>AK129-AM129</f>
        <v>25</v>
      </c>
      <c r="AP129" s="58"/>
      <c r="AQ129" s="103">
        <f>MAX((W129+AC129)/2,AC129)</f>
        <v>12.5</v>
      </c>
      <c r="AR129" s="96"/>
      <c r="AS129" s="103">
        <f>(AI129+AO129)/2</f>
        <v>19</v>
      </c>
      <c r="AT129" s="96"/>
      <c r="AU129" s="104">
        <f>AS129+AQ129</f>
        <v>31.5</v>
      </c>
      <c r="AV129">
        <f>ROUND(AU129*2.3*190,2)</f>
        <v>13765.5</v>
      </c>
    </row>
    <row r="130" spans="1:48" x14ac:dyDescent="0.25">
      <c r="A130" s="94">
        <v>118495</v>
      </c>
      <c r="B130" s="5">
        <v>8862532</v>
      </c>
      <c r="C130" s="5">
        <v>886</v>
      </c>
      <c r="D130" s="5" t="s">
        <v>394</v>
      </c>
      <c r="E130" s="6">
        <v>2532</v>
      </c>
      <c r="F130" s="5" t="s">
        <v>114</v>
      </c>
      <c r="G130" s="5" t="s">
        <v>6</v>
      </c>
      <c r="H130" s="5" t="s">
        <v>398</v>
      </c>
      <c r="I130" s="95">
        <v>20776</v>
      </c>
      <c r="J130" s="96"/>
      <c r="K130" s="97">
        <v>34522.999999999993</v>
      </c>
      <c r="L130" s="98"/>
      <c r="M130" s="97">
        <v>13746.999999999993</v>
      </c>
      <c r="N130" s="99"/>
      <c r="O130" s="147">
        <v>20139</v>
      </c>
      <c r="P130" s="96"/>
      <c r="Q130" s="148">
        <v>33886</v>
      </c>
      <c r="R130" s="100"/>
      <c r="S130" s="101">
        <v>22</v>
      </c>
      <c r="T130" s="96"/>
      <c r="U130" s="101">
        <v>0</v>
      </c>
      <c r="V130" s="58"/>
      <c r="W130" s="102">
        <f>S130-U130</f>
        <v>22</v>
      </c>
      <c r="X130" s="96"/>
      <c r="Y130" s="101">
        <v>30</v>
      </c>
      <c r="Z130" s="96"/>
      <c r="AA130" s="101">
        <v>1</v>
      </c>
      <c r="AB130" s="58"/>
      <c r="AC130" s="102">
        <f>Y130-AA130</f>
        <v>29</v>
      </c>
      <c r="AD130" s="58"/>
      <c r="AE130" s="101">
        <v>52</v>
      </c>
      <c r="AF130" s="96"/>
      <c r="AG130" s="101">
        <v>4</v>
      </c>
      <c r="AH130" s="58"/>
      <c r="AI130" s="102">
        <f>AE130-AG130</f>
        <v>48</v>
      </c>
      <c r="AJ130" s="96"/>
      <c r="AK130" s="101">
        <v>56</v>
      </c>
      <c r="AL130" s="96"/>
      <c r="AM130" s="101">
        <v>4</v>
      </c>
      <c r="AN130" s="58"/>
      <c r="AO130" s="102">
        <f>AK130-AM130</f>
        <v>52</v>
      </c>
      <c r="AP130" s="58"/>
      <c r="AQ130" s="103">
        <f>MAX((W130+AC130)/2,AC130)</f>
        <v>29</v>
      </c>
      <c r="AR130" s="96"/>
      <c r="AS130" s="103">
        <f>(AI130+AO130)/2</f>
        <v>50</v>
      </c>
      <c r="AT130" s="96"/>
      <c r="AU130" s="104">
        <f>AS130+AQ130</f>
        <v>79</v>
      </c>
      <c r="AV130">
        <f>ROUND(AU130*2.3*190,2)</f>
        <v>34523</v>
      </c>
    </row>
    <row r="131" spans="1:48" x14ac:dyDescent="0.25">
      <c r="A131" s="94">
        <v>118497</v>
      </c>
      <c r="B131" s="5">
        <v>8862534</v>
      </c>
      <c r="C131" s="5">
        <v>886</v>
      </c>
      <c r="D131" s="5" t="s">
        <v>394</v>
      </c>
      <c r="E131" s="6">
        <v>2534</v>
      </c>
      <c r="F131" s="5" t="s">
        <v>115</v>
      </c>
      <c r="G131" s="5" t="s">
        <v>6</v>
      </c>
      <c r="H131" s="5" t="s">
        <v>398</v>
      </c>
      <c r="I131" s="95">
        <v>7266</v>
      </c>
      <c r="J131" s="96"/>
      <c r="K131" s="97">
        <v>13983.999999999998</v>
      </c>
      <c r="L131" s="98"/>
      <c r="M131" s="97">
        <v>6717.9999999999982</v>
      </c>
      <c r="N131" s="99"/>
      <c r="O131" s="147">
        <v>8158</v>
      </c>
      <c r="P131" s="96"/>
      <c r="Q131" s="148">
        <v>14876</v>
      </c>
      <c r="R131" s="100"/>
      <c r="S131" s="101">
        <v>17</v>
      </c>
      <c r="T131" s="96"/>
      <c r="U131" s="101">
        <v>4</v>
      </c>
      <c r="V131" s="58"/>
      <c r="W131" s="102">
        <f>S131-U131</f>
        <v>13</v>
      </c>
      <c r="X131" s="96"/>
      <c r="Y131" s="101">
        <v>13</v>
      </c>
      <c r="Z131" s="96"/>
      <c r="AA131" s="101">
        <v>5</v>
      </c>
      <c r="AB131" s="58"/>
      <c r="AC131" s="102">
        <f>Y131-AA131</f>
        <v>8</v>
      </c>
      <c r="AD131" s="58"/>
      <c r="AE131" s="101">
        <v>42</v>
      </c>
      <c r="AF131" s="96"/>
      <c r="AG131" s="101">
        <v>19</v>
      </c>
      <c r="AH131" s="58"/>
      <c r="AI131" s="102">
        <f>AE131-AG131</f>
        <v>23</v>
      </c>
      <c r="AJ131" s="96"/>
      <c r="AK131" s="101">
        <v>38</v>
      </c>
      <c r="AL131" s="96"/>
      <c r="AM131" s="101">
        <v>18</v>
      </c>
      <c r="AN131" s="58"/>
      <c r="AO131" s="102">
        <f>AK131-AM131</f>
        <v>20</v>
      </c>
      <c r="AP131" s="58"/>
      <c r="AQ131" s="103">
        <f>MAX((W131+AC131)/2,AC131)</f>
        <v>10.5</v>
      </c>
      <c r="AR131" s="96"/>
      <c r="AS131" s="103">
        <f>(AI131+AO131)/2</f>
        <v>21.5</v>
      </c>
      <c r="AT131" s="96"/>
      <c r="AU131" s="104">
        <f>AS131+AQ131</f>
        <v>32</v>
      </c>
      <c r="AV131">
        <f>ROUND(AU131*2.3*190,2)</f>
        <v>13984</v>
      </c>
    </row>
    <row r="132" spans="1:48" x14ac:dyDescent="0.25">
      <c r="A132" s="94">
        <v>118501</v>
      </c>
      <c r="B132" s="5">
        <v>8862539</v>
      </c>
      <c r="C132" s="5">
        <v>886</v>
      </c>
      <c r="D132" s="5" t="s">
        <v>394</v>
      </c>
      <c r="E132" s="6">
        <v>2539</v>
      </c>
      <c r="F132" s="5" t="s">
        <v>116</v>
      </c>
      <c r="G132" s="5" t="s">
        <v>6</v>
      </c>
      <c r="H132" s="5" t="s">
        <v>398</v>
      </c>
      <c r="I132" s="95">
        <v>20266</v>
      </c>
      <c r="J132" s="96"/>
      <c r="K132" s="97">
        <v>34741.499999999993</v>
      </c>
      <c r="L132" s="98"/>
      <c r="M132" s="97">
        <v>14475.499999999993</v>
      </c>
      <c r="N132" s="99"/>
      <c r="O132" s="147">
        <v>20266</v>
      </c>
      <c r="P132" s="96"/>
      <c r="Q132" s="148">
        <v>34742</v>
      </c>
      <c r="R132" s="100"/>
      <c r="S132" s="101">
        <v>27</v>
      </c>
      <c r="T132" s="96"/>
      <c r="U132" s="101">
        <v>1</v>
      </c>
      <c r="V132" s="58"/>
      <c r="W132" s="102">
        <f>S132-U132</f>
        <v>26</v>
      </c>
      <c r="X132" s="96"/>
      <c r="Y132" s="101">
        <v>26</v>
      </c>
      <c r="Z132" s="96"/>
      <c r="AA132" s="101">
        <v>0</v>
      </c>
      <c r="AB132" s="58"/>
      <c r="AC132" s="102">
        <f>Y132-AA132</f>
        <v>26</v>
      </c>
      <c r="AD132" s="58"/>
      <c r="AE132" s="101">
        <v>56</v>
      </c>
      <c r="AF132" s="96"/>
      <c r="AG132" s="101">
        <v>1</v>
      </c>
      <c r="AH132" s="58"/>
      <c r="AI132" s="102">
        <f>AE132-AG132</f>
        <v>55</v>
      </c>
      <c r="AJ132" s="96"/>
      <c r="AK132" s="101">
        <v>53</v>
      </c>
      <c r="AL132" s="96"/>
      <c r="AM132" s="101">
        <v>1</v>
      </c>
      <c r="AN132" s="58"/>
      <c r="AO132" s="102">
        <f>AK132-AM132</f>
        <v>52</v>
      </c>
      <c r="AP132" s="58"/>
      <c r="AQ132" s="103">
        <f>MAX((W132+AC132)/2,AC132)</f>
        <v>26</v>
      </c>
      <c r="AR132" s="96"/>
      <c r="AS132" s="103">
        <f>(AI132+AO132)/2</f>
        <v>53.5</v>
      </c>
      <c r="AT132" s="96"/>
      <c r="AU132" s="104">
        <f>AS132+AQ132</f>
        <v>79.5</v>
      </c>
      <c r="AV132">
        <f>ROUND(AU132*2.3*190,2)</f>
        <v>34741.5</v>
      </c>
    </row>
    <row r="133" spans="1:48" x14ac:dyDescent="0.25">
      <c r="A133" s="94">
        <v>118505</v>
      </c>
      <c r="B133" s="5">
        <v>8862545</v>
      </c>
      <c r="C133" s="5">
        <v>886</v>
      </c>
      <c r="D133" s="5" t="s">
        <v>394</v>
      </c>
      <c r="E133" s="6">
        <v>2545</v>
      </c>
      <c r="F133" s="5" t="s">
        <v>117</v>
      </c>
      <c r="G133" s="5" t="s">
        <v>6</v>
      </c>
      <c r="H133" s="5" t="s">
        <v>398</v>
      </c>
      <c r="I133" s="95">
        <v>36199</v>
      </c>
      <c r="J133" s="96"/>
      <c r="K133" s="97">
        <v>64238.999999999993</v>
      </c>
      <c r="L133" s="98"/>
      <c r="M133" s="97">
        <v>28039.999999999993</v>
      </c>
      <c r="N133" s="99"/>
      <c r="O133" s="147">
        <v>37473</v>
      </c>
      <c r="P133" s="96"/>
      <c r="Q133" s="148">
        <v>65513</v>
      </c>
      <c r="R133" s="100"/>
      <c r="S133" s="101">
        <v>55</v>
      </c>
      <c r="T133" s="96"/>
      <c r="U133" s="101">
        <v>3</v>
      </c>
      <c r="V133" s="58"/>
      <c r="W133" s="102">
        <f>S133-U133</f>
        <v>52</v>
      </c>
      <c r="X133" s="96"/>
      <c r="Y133" s="101">
        <v>52</v>
      </c>
      <c r="Z133" s="96"/>
      <c r="AA133" s="101">
        <v>2</v>
      </c>
      <c r="AB133" s="58"/>
      <c r="AC133" s="102">
        <f>Y133-AA133</f>
        <v>50</v>
      </c>
      <c r="AD133" s="58"/>
      <c r="AE133" s="101">
        <v>100</v>
      </c>
      <c r="AF133" s="96"/>
      <c r="AG133" s="101">
        <v>5</v>
      </c>
      <c r="AH133" s="58"/>
      <c r="AI133" s="102">
        <f>AE133-AG133</f>
        <v>95</v>
      </c>
      <c r="AJ133" s="96"/>
      <c r="AK133" s="101">
        <v>103</v>
      </c>
      <c r="AL133" s="96"/>
      <c r="AM133" s="101">
        <v>6</v>
      </c>
      <c r="AN133" s="58"/>
      <c r="AO133" s="102">
        <f>AK133-AM133</f>
        <v>97</v>
      </c>
      <c r="AP133" s="58"/>
      <c r="AQ133" s="103">
        <f>MAX((W133+AC133)/2,AC133)</f>
        <v>51</v>
      </c>
      <c r="AR133" s="96"/>
      <c r="AS133" s="103">
        <f>(AI133+AO133)/2</f>
        <v>96</v>
      </c>
      <c r="AT133" s="96"/>
      <c r="AU133" s="104">
        <f>AS133+AQ133</f>
        <v>147</v>
      </c>
      <c r="AV133">
        <f>ROUND(AU133*2.3*190,2)</f>
        <v>64239</v>
      </c>
    </row>
    <row r="134" spans="1:48" x14ac:dyDescent="0.25">
      <c r="A134" s="94">
        <v>118511</v>
      </c>
      <c r="B134" s="5">
        <v>8862552</v>
      </c>
      <c r="C134" s="5">
        <v>886</v>
      </c>
      <c r="D134" s="5" t="s">
        <v>394</v>
      </c>
      <c r="E134" s="6">
        <v>2552</v>
      </c>
      <c r="F134" s="5" t="s">
        <v>119</v>
      </c>
      <c r="G134" s="5" t="s">
        <v>6</v>
      </c>
      <c r="H134" s="5" t="s">
        <v>398</v>
      </c>
      <c r="I134" s="95">
        <v>42317</v>
      </c>
      <c r="J134" s="96"/>
      <c r="K134" s="97">
        <v>71449.499999999985</v>
      </c>
      <c r="L134" s="98"/>
      <c r="M134" s="97">
        <v>29132.499999999985</v>
      </c>
      <c r="N134" s="99"/>
      <c r="O134" s="147">
        <v>41679</v>
      </c>
      <c r="P134" s="96"/>
      <c r="Q134" s="148">
        <v>70812</v>
      </c>
      <c r="R134" s="100"/>
      <c r="S134" s="101">
        <v>58</v>
      </c>
      <c r="T134" s="96"/>
      <c r="U134" s="101">
        <v>1</v>
      </c>
      <c r="V134" s="58"/>
      <c r="W134" s="102">
        <f>S134-U134</f>
        <v>57</v>
      </c>
      <c r="X134" s="96"/>
      <c r="Y134" s="101">
        <v>56</v>
      </c>
      <c r="Z134" s="96"/>
      <c r="AA134" s="101">
        <v>1</v>
      </c>
      <c r="AB134" s="58"/>
      <c r="AC134" s="102">
        <f>Y134-AA134</f>
        <v>55</v>
      </c>
      <c r="AD134" s="58"/>
      <c r="AE134" s="101">
        <v>110</v>
      </c>
      <c r="AF134" s="96"/>
      <c r="AG134" s="101">
        <v>4</v>
      </c>
      <c r="AH134" s="58"/>
      <c r="AI134" s="102">
        <f>AE134-AG134</f>
        <v>106</v>
      </c>
      <c r="AJ134" s="96"/>
      <c r="AK134" s="101">
        <v>112</v>
      </c>
      <c r="AL134" s="96"/>
      <c r="AM134" s="101">
        <v>3</v>
      </c>
      <c r="AN134" s="58"/>
      <c r="AO134" s="102">
        <f>AK134-AM134</f>
        <v>109</v>
      </c>
      <c r="AP134" s="58"/>
      <c r="AQ134" s="103">
        <f>MAX((W134+AC134)/2,AC134)</f>
        <v>56</v>
      </c>
      <c r="AR134" s="96"/>
      <c r="AS134" s="103">
        <f>(AI134+AO134)/2</f>
        <v>107.5</v>
      </c>
      <c r="AT134" s="96"/>
      <c r="AU134" s="104">
        <f>AS134+AQ134</f>
        <v>163.5</v>
      </c>
      <c r="AV134">
        <f>ROUND(AU134*2.3*190,2)</f>
        <v>71449.5</v>
      </c>
    </row>
    <row r="135" spans="1:48" x14ac:dyDescent="0.25">
      <c r="A135" s="94">
        <v>118515</v>
      </c>
      <c r="B135" s="5">
        <v>8862559</v>
      </c>
      <c r="C135" s="5">
        <v>886</v>
      </c>
      <c r="D135" s="5" t="s">
        <v>394</v>
      </c>
      <c r="E135" s="6">
        <v>2559</v>
      </c>
      <c r="F135" s="5" t="s">
        <v>120</v>
      </c>
      <c r="G135" s="5" t="s">
        <v>6</v>
      </c>
      <c r="H135" s="5" t="s">
        <v>398</v>
      </c>
      <c r="I135" s="95">
        <v>19502</v>
      </c>
      <c r="J135" s="96"/>
      <c r="K135" s="97">
        <v>32556.499999999996</v>
      </c>
      <c r="L135" s="98"/>
      <c r="M135" s="97">
        <v>13054.499999999996</v>
      </c>
      <c r="N135" s="99"/>
      <c r="O135" s="147">
        <v>18992</v>
      </c>
      <c r="P135" s="96"/>
      <c r="Q135" s="148">
        <v>32047</v>
      </c>
      <c r="R135" s="100"/>
      <c r="S135" s="101">
        <v>26</v>
      </c>
      <c r="T135" s="96"/>
      <c r="U135" s="101">
        <v>0</v>
      </c>
      <c r="V135" s="58"/>
      <c r="W135" s="102">
        <f>S135-U135</f>
        <v>26</v>
      </c>
      <c r="X135" s="96"/>
      <c r="Y135" s="101">
        <v>27</v>
      </c>
      <c r="Z135" s="96"/>
      <c r="AA135" s="101">
        <v>0</v>
      </c>
      <c r="AB135" s="58"/>
      <c r="AC135" s="102">
        <f>Y135-AA135</f>
        <v>27</v>
      </c>
      <c r="AD135" s="58"/>
      <c r="AE135" s="101">
        <v>43</v>
      </c>
      <c r="AF135" s="96"/>
      <c r="AG135" s="101">
        <v>2</v>
      </c>
      <c r="AH135" s="58"/>
      <c r="AI135" s="102">
        <f>AE135-AG135</f>
        <v>41</v>
      </c>
      <c r="AJ135" s="96"/>
      <c r="AK135" s="101">
        <v>57</v>
      </c>
      <c r="AL135" s="96"/>
      <c r="AM135" s="101">
        <v>3</v>
      </c>
      <c r="AN135" s="58"/>
      <c r="AO135" s="102">
        <f>AK135-AM135</f>
        <v>54</v>
      </c>
      <c r="AP135" s="58"/>
      <c r="AQ135" s="103">
        <f>MAX((W135+AC135)/2,AC135)</f>
        <v>27</v>
      </c>
      <c r="AR135" s="96"/>
      <c r="AS135" s="103">
        <f>(AI135+AO135)/2</f>
        <v>47.5</v>
      </c>
      <c r="AT135" s="96"/>
      <c r="AU135" s="104">
        <f>AS135+AQ135</f>
        <v>74.5</v>
      </c>
      <c r="AV135">
        <f>ROUND(AU135*2.3*190,2)</f>
        <v>32556.5</v>
      </c>
    </row>
    <row r="136" spans="1:48" x14ac:dyDescent="0.25">
      <c r="A136" s="94">
        <v>118516</v>
      </c>
      <c r="B136" s="5">
        <v>8862562</v>
      </c>
      <c r="C136" s="5">
        <v>886</v>
      </c>
      <c r="D136" s="5" t="s">
        <v>394</v>
      </c>
      <c r="E136" s="6">
        <v>2562</v>
      </c>
      <c r="F136" s="5" t="s">
        <v>121</v>
      </c>
      <c r="G136" s="5" t="s">
        <v>6</v>
      </c>
      <c r="H136" s="5" t="s">
        <v>398</v>
      </c>
      <c r="I136" s="95">
        <v>12364</v>
      </c>
      <c r="J136" s="96"/>
      <c r="K136" s="97">
        <v>23816.499999999996</v>
      </c>
      <c r="L136" s="98"/>
      <c r="M136" s="97">
        <v>11452.499999999996</v>
      </c>
      <c r="N136" s="99"/>
      <c r="O136" s="147">
        <v>13893</v>
      </c>
      <c r="P136" s="96"/>
      <c r="Q136" s="148">
        <v>25346</v>
      </c>
      <c r="R136" s="100"/>
      <c r="S136" s="101">
        <v>16</v>
      </c>
      <c r="T136" s="96"/>
      <c r="U136" s="101">
        <v>1</v>
      </c>
      <c r="V136" s="58"/>
      <c r="W136" s="102">
        <f>S136-U136</f>
        <v>15</v>
      </c>
      <c r="X136" s="96"/>
      <c r="Y136" s="101">
        <v>13</v>
      </c>
      <c r="Z136" s="96"/>
      <c r="AA136" s="101">
        <v>1</v>
      </c>
      <c r="AB136" s="58"/>
      <c r="AC136" s="102">
        <f>Y136-AA136</f>
        <v>12</v>
      </c>
      <c r="AD136" s="58"/>
      <c r="AE136" s="101">
        <v>47</v>
      </c>
      <c r="AF136" s="96"/>
      <c r="AG136" s="101">
        <v>2</v>
      </c>
      <c r="AH136" s="58"/>
      <c r="AI136" s="102">
        <f>AE136-AG136</f>
        <v>45</v>
      </c>
      <c r="AJ136" s="96"/>
      <c r="AK136" s="101">
        <v>43</v>
      </c>
      <c r="AL136" s="96"/>
      <c r="AM136" s="101">
        <v>6</v>
      </c>
      <c r="AN136" s="58"/>
      <c r="AO136" s="102">
        <f>AK136-AM136</f>
        <v>37</v>
      </c>
      <c r="AP136" s="58"/>
      <c r="AQ136" s="103">
        <f>MAX((W136+AC136)/2,AC136)</f>
        <v>13.5</v>
      </c>
      <c r="AR136" s="96"/>
      <c r="AS136" s="103">
        <f>(AI136+AO136)/2</f>
        <v>41</v>
      </c>
      <c r="AT136" s="96"/>
      <c r="AU136" s="104">
        <f>AS136+AQ136</f>
        <v>54.5</v>
      </c>
      <c r="AV136">
        <f>ROUND(AU136*2.3*190,2)</f>
        <v>23816.5</v>
      </c>
    </row>
    <row r="137" spans="1:48" x14ac:dyDescent="0.25">
      <c r="A137" s="94">
        <v>118520</v>
      </c>
      <c r="B137" s="5">
        <v>8862569</v>
      </c>
      <c r="C137" s="5">
        <v>886</v>
      </c>
      <c r="D137" s="5" t="s">
        <v>394</v>
      </c>
      <c r="E137" s="6">
        <v>2569</v>
      </c>
      <c r="F137" s="5" t="s">
        <v>122</v>
      </c>
      <c r="G137" s="5" t="s">
        <v>6</v>
      </c>
      <c r="H137" s="5" t="s">
        <v>398</v>
      </c>
      <c r="I137" s="95">
        <v>35306</v>
      </c>
      <c r="J137" s="96"/>
      <c r="K137" s="97">
        <v>54406.499999999993</v>
      </c>
      <c r="L137" s="98"/>
      <c r="M137" s="97">
        <v>19100.499999999993</v>
      </c>
      <c r="N137" s="99"/>
      <c r="O137" s="147">
        <v>31738</v>
      </c>
      <c r="P137" s="96"/>
      <c r="Q137" s="148">
        <v>50839</v>
      </c>
      <c r="R137" s="100"/>
      <c r="S137" s="101">
        <v>48</v>
      </c>
      <c r="T137" s="96"/>
      <c r="U137" s="101">
        <v>8</v>
      </c>
      <c r="V137" s="58"/>
      <c r="W137" s="102">
        <f>S137-U137</f>
        <v>40</v>
      </c>
      <c r="X137" s="96"/>
      <c r="Y137" s="101">
        <v>43</v>
      </c>
      <c r="Z137" s="96"/>
      <c r="AA137" s="101">
        <v>8</v>
      </c>
      <c r="AB137" s="58"/>
      <c r="AC137" s="102">
        <f>Y137-AA137</f>
        <v>35</v>
      </c>
      <c r="AD137" s="58"/>
      <c r="AE137" s="101">
        <v>113</v>
      </c>
      <c r="AF137" s="96"/>
      <c r="AG137" s="101">
        <v>22</v>
      </c>
      <c r="AH137" s="58"/>
      <c r="AI137" s="102">
        <f>AE137-AG137</f>
        <v>91</v>
      </c>
      <c r="AJ137" s="96"/>
      <c r="AK137" s="101">
        <v>99</v>
      </c>
      <c r="AL137" s="96"/>
      <c r="AM137" s="101">
        <v>16</v>
      </c>
      <c r="AN137" s="58"/>
      <c r="AO137" s="102">
        <f>AK137-AM137</f>
        <v>83</v>
      </c>
      <c r="AP137" s="58"/>
      <c r="AQ137" s="103">
        <f>MAX((W137+AC137)/2,AC137)</f>
        <v>37.5</v>
      </c>
      <c r="AR137" s="96"/>
      <c r="AS137" s="103">
        <f>(AI137+AO137)/2</f>
        <v>87</v>
      </c>
      <c r="AT137" s="96"/>
      <c r="AU137" s="104">
        <f>AS137+AQ137</f>
        <v>124.5</v>
      </c>
      <c r="AV137">
        <f>ROUND(AU137*2.3*190,2)</f>
        <v>54406.5</v>
      </c>
    </row>
    <row r="138" spans="1:48" x14ac:dyDescent="0.25">
      <c r="A138" s="94">
        <v>118523</v>
      </c>
      <c r="B138" s="5">
        <v>8862574</v>
      </c>
      <c r="C138" s="5">
        <v>886</v>
      </c>
      <c r="D138" s="5" t="s">
        <v>394</v>
      </c>
      <c r="E138" s="6">
        <v>2574</v>
      </c>
      <c r="F138" s="5" t="s">
        <v>123</v>
      </c>
      <c r="G138" s="5" t="s">
        <v>6</v>
      </c>
      <c r="H138" s="5" t="s">
        <v>398</v>
      </c>
      <c r="I138" s="95">
        <v>44101</v>
      </c>
      <c r="J138" s="96"/>
      <c r="K138" s="97">
        <v>77567.499999999985</v>
      </c>
      <c r="L138" s="98"/>
      <c r="M138" s="97">
        <v>33466.499999999985</v>
      </c>
      <c r="N138" s="99"/>
      <c r="O138" s="147">
        <v>45248</v>
      </c>
      <c r="P138" s="96"/>
      <c r="Q138" s="148">
        <v>78715</v>
      </c>
      <c r="R138" s="100"/>
      <c r="S138" s="101">
        <v>70</v>
      </c>
      <c r="T138" s="96"/>
      <c r="U138" s="101">
        <v>12</v>
      </c>
      <c r="V138" s="58"/>
      <c r="W138" s="102">
        <f>S138-U138</f>
        <v>58</v>
      </c>
      <c r="X138" s="96"/>
      <c r="Y138" s="101">
        <v>69</v>
      </c>
      <c r="Z138" s="96"/>
      <c r="AA138" s="101">
        <v>9</v>
      </c>
      <c r="AB138" s="58"/>
      <c r="AC138" s="102">
        <f>Y138-AA138</f>
        <v>60</v>
      </c>
      <c r="AD138" s="58"/>
      <c r="AE138" s="101">
        <v>145</v>
      </c>
      <c r="AF138" s="96"/>
      <c r="AG138" s="101">
        <v>27</v>
      </c>
      <c r="AH138" s="58"/>
      <c r="AI138" s="102">
        <f>AE138-AG138</f>
        <v>118</v>
      </c>
      <c r="AJ138" s="96"/>
      <c r="AK138" s="101">
        <v>139</v>
      </c>
      <c r="AL138" s="96"/>
      <c r="AM138" s="101">
        <v>22</v>
      </c>
      <c r="AN138" s="58"/>
      <c r="AO138" s="102">
        <f>AK138-AM138</f>
        <v>117</v>
      </c>
      <c r="AP138" s="58"/>
      <c r="AQ138" s="103">
        <f>MAX((W138+AC138)/2,AC138)</f>
        <v>60</v>
      </c>
      <c r="AR138" s="96"/>
      <c r="AS138" s="103">
        <f>(AI138+AO138)/2</f>
        <v>117.5</v>
      </c>
      <c r="AT138" s="96"/>
      <c r="AU138" s="104">
        <f>AS138+AQ138</f>
        <v>177.5</v>
      </c>
      <c r="AV138">
        <f>ROUND(AU138*2.3*190,2)</f>
        <v>77567.5</v>
      </c>
    </row>
    <row r="139" spans="1:48" x14ac:dyDescent="0.25">
      <c r="A139" s="94">
        <v>118524</v>
      </c>
      <c r="B139" s="5">
        <v>8862578</v>
      </c>
      <c r="C139" s="5">
        <v>886</v>
      </c>
      <c r="D139" s="5" t="s">
        <v>394</v>
      </c>
      <c r="E139" s="6">
        <v>2578</v>
      </c>
      <c r="F139" s="5" t="s">
        <v>124</v>
      </c>
      <c r="G139" s="5" t="s">
        <v>6</v>
      </c>
      <c r="H139" s="5" t="s">
        <v>398</v>
      </c>
      <c r="I139" s="95">
        <v>8285</v>
      </c>
      <c r="J139" s="96"/>
      <c r="K139" s="97">
        <v>16605.999999999996</v>
      </c>
      <c r="L139" s="98"/>
      <c r="M139" s="97">
        <v>8320.9999999999964</v>
      </c>
      <c r="N139" s="99"/>
      <c r="O139" s="147">
        <v>9687</v>
      </c>
      <c r="P139" s="96"/>
      <c r="Q139" s="148">
        <v>18008</v>
      </c>
      <c r="R139" s="100"/>
      <c r="S139" s="101">
        <v>16</v>
      </c>
      <c r="T139" s="96"/>
      <c r="U139" s="101">
        <v>0</v>
      </c>
      <c r="V139" s="58"/>
      <c r="W139" s="102">
        <f>S139-U139</f>
        <v>16</v>
      </c>
      <c r="X139" s="96"/>
      <c r="Y139" s="101">
        <v>14</v>
      </c>
      <c r="Z139" s="96"/>
      <c r="AA139" s="101">
        <v>0</v>
      </c>
      <c r="AB139" s="58"/>
      <c r="AC139" s="102">
        <f>Y139-AA139</f>
        <v>14</v>
      </c>
      <c r="AD139" s="58"/>
      <c r="AE139" s="101">
        <v>26</v>
      </c>
      <c r="AF139" s="96"/>
      <c r="AG139" s="101">
        <v>2</v>
      </c>
      <c r="AH139" s="58"/>
      <c r="AI139" s="102">
        <f>AE139-AG139</f>
        <v>24</v>
      </c>
      <c r="AJ139" s="96"/>
      <c r="AK139" s="101">
        <v>24</v>
      </c>
      <c r="AL139" s="96"/>
      <c r="AM139" s="101">
        <v>2</v>
      </c>
      <c r="AN139" s="58"/>
      <c r="AO139" s="102">
        <f>AK139-AM139</f>
        <v>22</v>
      </c>
      <c r="AP139" s="58"/>
      <c r="AQ139" s="103">
        <f>MAX((W139+AC139)/2,AC139)</f>
        <v>15</v>
      </c>
      <c r="AR139" s="96"/>
      <c r="AS139" s="103">
        <f>(AI139+AO139)/2</f>
        <v>23</v>
      </c>
      <c r="AT139" s="96"/>
      <c r="AU139" s="104">
        <f>AS139+AQ139</f>
        <v>38</v>
      </c>
      <c r="AV139">
        <f>ROUND(AU139*2.3*190,2)</f>
        <v>16606</v>
      </c>
    </row>
    <row r="140" spans="1:48" x14ac:dyDescent="0.25">
      <c r="A140" s="94">
        <v>118526</v>
      </c>
      <c r="B140" s="5">
        <v>8862586</v>
      </c>
      <c r="C140" s="5">
        <v>886</v>
      </c>
      <c r="D140" s="5" t="s">
        <v>394</v>
      </c>
      <c r="E140" s="6">
        <v>2586</v>
      </c>
      <c r="F140" s="5" t="s">
        <v>125</v>
      </c>
      <c r="G140" s="5" t="s">
        <v>6</v>
      </c>
      <c r="H140" s="5" t="s">
        <v>398</v>
      </c>
      <c r="I140" s="95">
        <v>10962</v>
      </c>
      <c r="J140" s="96"/>
      <c r="K140" s="97">
        <v>24471.999999999996</v>
      </c>
      <c r="L140" s="98"/>
      <c r="M140" s="97">
        <v>13509.999999999996</v>
      </c>
      <c r="N140" s="99"/>
      <c r="O140" s="147">
        <v>14276</v>
      </c>
      <c r="P140" s="96"/>
      <c r="Q140" s="148">
        <v>27786</v>
      </c>
      <c r="R140" s="100"/>
      <c r="S140" s="101">
        <v>21</v>
      </c>
      <c r="T140" s="96"/>
      <c r="U140" s="101">
        <v>4</v>
      </c>
      <c r="V140" s="58"/>
      <c r="W140" s="102">
        <f>S140-U140</f>
        <v>17</v>
      </c>
      <c r="X140" s="96"/>
      <c r="Y140" s="101">
        <v>23</v>
      </c>
      <c r="Z140" s="96"/>
      <c r="AA140" s="101">
        <v>4</v>
      </c>
      <c r="AB140" s="58"/>
      <c r="AC140" s="102">
        <f>Y140-AA140</f>
        <v>19</v>
      </c>
      <c r="AD140" s="58"/>
      <c r="AE140" s="101">
        <v>45</v>
      </c>
      <c r="AF140" s="96"/>
      <c r="AG140" s="101">
        <v>11</v>
      </c>
      <c r="AH140" s="58"/>
      <c r="AI140" s="102">
        <f>AE140-AG140</f>
        <v>34</v>
      </c>
      <c r="AJ140" s="96"/>
      <c r="AK140" s="101">
        <v>49</v>
      </c>
      <c r="AL140" s="96"/>
      <c r="AM140" s="101">
        <v>9</v>
      </c>
      <c r="AN140" s="58"/>
      <c r="AO140" s="102">
        <f>AK140-AM140</f>
        <v>40</v>
      </c>
      <c r="AP140" s="58"/>
      <c r="AQ140" s="103">
        <f>MAX((W140+AC140)/2,AC140)</f>
        <v>19</v>
      </c>
      <c r="AR140" s="96"/>
      <c r="AS140" s="103">
        <f>(AI140+AO140)/2</f>
        <v>37</v>
      </c>
      <c r="AT140" s="96"/>
      <c r="AU140" s="104">
        <f>AS140+AQ140</f>
        <v>56</v>
      </c>
      <c r="AV140">
        <f>ROUND(AU140*2.3*190,2)</f>
        <v>24472</v>
      </c>
    </row>
    <row r="141" spans="1:48" x14ac:dyDescent="0.25">
      <c r="A141" s="94">
        <v>118534</v>
      </c>
      <c r="B141" s="5">
        <v>8862603</v>
      </c>
      <c r="C141" s="5">
        <v>886</v>
      </c>
      <c r="D141" s="5" t="s">
        <v>394</v>
      </c>
      <c r="E141" s="6">
        <v>2603</v>
      </c>
      <c r="F141" s="5" t="s">
        <v>126</v>
      </c>
      <c r="G141" s="5" t="s">
        <v>6</v>
      </c>
      <c r="H141" s="5" t="s">
        <v>398</v>
      </c>
      <c r="I141" s="95">
        <v>41042</v>
      </c>
      <c r="J141" s="96"/>
      <c r="K141" s="97">
        <v>77785.999999999985</v>
      </c>
      <c r="L141" s="98"/>
      <c r="M141" s="97">
        <v>36743.999999999985</v>
      </c>
      <c r="N141" s="99"/>
      <c r="O141" s="147">
        <v>45376</v>
      </c>
      <c r="P141" s="96"/>
      <c r="Q141" s="148">
        <v>82120</v>
      </c>
      <c r="R141" s="100"/>
      <c r="S141" s="101">
        <v>67</v>
      </c>
      <c r="T141" s="96"/>
      <c r="U141" s="101">
        <v>11</v>
      </c>
      <c r="V141" s="58"/>
      <c r="W141" s="102">
        <f>S141-U141</f>
        <v>56</v>
      </c>
      <c r="X141" s="96"/>
      <c r="Y141" s="101">
        <v>62</v>
      </c>
      <c r="Z141" s="96"/>
      <c r="AA141" s="101">
        <v>11</v>
      </c>
      <c r="AB141" s="58"/>
      <c r="AC141" s="102">
        <f>Y141-AA141</f>
        <v>51</v>
      </c>
      <c r="AD141" s="58"/>
      <c r="AE141" s="101">
        <v>148</v>
      </c>
      <c r="AF141" s="96"/>
      <c r="AG141" s="101">
        <v>29</v>
      </c>
      <c r="AH141" s="58"/>
      <c r="AI141" s="102">
        <f>AE141-AG141</f>
        <v>119</v>
      </c>
      <c r="AJ141" s="96"/>
      <c r="AK141" s="101">
        <v>162</v>
      </c>
      <c r="AL141" s="96"/>
      <c r="AM141" s="101">
        <v>32</v>
      </c>
      <c r="AN141" s="58"/>
      <c r="AO141" s="102">
        <f>AK141-AM141</f>
        <v>130</v>
      </c>
      <c r="AP141" s="58"/>
      <c r="AQ141" s="103">
        <f>MAX((W141+AC141)/2,AC141)</f>
        <v>53.5</v>
      </c>
      <c r="AR141" s="96"/>
      <c r="AS141" s="103">
        <f>(AI141+AO141)/2</f>
        <v>124.5</v>
      </c>
      <c r="AT141" s="96"/>
      <c r="AU141" s="104">
        <f>AS141+AQ141</f>
        <v>178</v>
      </c>
      <c r="AV141">
        <f>ROUND(AU141*2.3*190,2)</f>
        <v>77786</v>
      </c>
    </row>
    <row r="142" spans="1:48" x14ac:dyDescent="0.25">
      <c r="A142" s="94">
        <v>118536</v>
      </c>
      <c r="B142" s="5">
        <v>8862607</v>
      </c>
      <c r="C142" s="5">
        <v>886</v>
      </c>
      <c r="D142" s="5" t="s">
        <v>394</v>
      </c>
      <c r="E142" s="6">
        <v>2607</v>
      </c>
      <c r="F142" s="5" t="s">
        <v>127</v>
      </c>
      <c r="G142" s="5" t="s">
        <v>6</v>
      </c>
      <c r="H142" s="5" t="s">
        <v>398</v>
      </c>
      <c r="I142" s="95">
        <v>7648</v>
      </c>
      <c r="J142" s="96"/>
      <c r="K142" s="97">
        <v>11143.499999999998</v>
      </c>
      <c r="L142" s="98"/>
      <c r="M142" s="97">
        <v>3495.4999999999982</v>
      </c>
      <c r="N142" s="99"/>
      <c r="O142" s="147">
        <v>6501</v>
      </c>
      <c r="P142" s="96"/>
      <c r="Q142" s="148">
        <v>9997</v>
      </c>
      <c r="R142" s="100"/>
      <c r="S142" s="101">
        <v>16</v>
      </c>
      <c r="T142" s="96"/>
      <c r="U142" s="101">
        <v>8</v>
      </c>
      <c r="V142" s="58"/>
      <c r="W142" s="102">
        <f>S142-U142</f>
        <v>8</v>
      </c>
      <c r="X142" s="96"/>
      <c r="Y142" s="101">
        <v>16</v>
      </c>
      <c r="Z142" s="96"/>
      <c r="AA142" s="101">
        <v>8</v>
      </c>
      <c r="AB142" s="58"/>
      <c r="AC142" s="102">
        <f>Y142-AA142</f>
        <v>8</v>
      </c>
      <c r="AD142" s="58"/>
      <c r="AE142" s="101">
        <v>34</v>
      </c>
      <c r="AF142" s="96"/>
      <c r="AG142" s="101">
        <v>18</v>
      </c>
      <c r="AH142" s="58"/>
      <c r="AI142" s="102">
        <f>AE142-AG142</f>
        <v>16</v>
      </c>
      <c r="AJ142" s="96"/>
      <c r="AK142" s="101">
        <v>29</v>
      </c>
      <c r="AL142" s="96"/>
      <c r="AM142" s="101">
        <v>10</v>
      </c>
      <c r="AN142" s="58"/>
      <c r="AO142" s="102">
        <f>AK142-AM142</f>
        <v>19</v>
      </c>
      <c r="AP142" s="58"/>
      <c r="AQ142" s="103">
        <f>MAX((W142+AC142)/2,AC142)</f>
        <v>8</v>
      </c>
      <c r="AR142" s="96"/>
      <c r="AS142" s="103">
        <f>(AI142+AO142)/2</f>
        <v>17.5</v>
      </c>
      <c r="AT142" s="96"/>
      <c r="AU142" s="104">
        <f>AS142+AQ142</f>
        <v>25.5</v>
      </c>
      <c r="AV142">
        <f>ROUND(AU142*2.3*190,2)</f>
        <v>11143.5</v>
      </c>
    </row>
    <row r="143" spans="1:48" x14ac:dyDescent="0.25">
      <c r="A143" s="94">
        <v>118538</v>
      </c>
      <c r="B143" s="5">
        <v>8862611</v>
      </c>
      <c r="C143" s="5">
        <v>886</v>
      </c>
      <c r="D143" s="5" t="s">
        <v>394</v>
      </c>
      <c r="E143" s="6">
        <v>2611</v>
      </c>
      <c r="F143" s="5" t="s">
        <v>128</v>
      </c>
      <c r="G143" s="5" t="s">
        <v>6</v>
      </c>
      <c r="H143" s="5" t="s">
        <v>398</v>
      </c>
      <c r="I143" s="95">
        <v>54298</v>
      </c>
      <c r="J143" s="96"/>
      <c r="K143" s="97">
        <v>92862.499999999985</v>
      </c>
      <c r="L143" s="98"/>
      <c r="M143" s="97">
        <v>38564.499999999985</v>
      </c>
      <c r="N143" s="99"/>
      <c r="O143" s="147">
        <v>54170</v>
      </c>
      <c r="P143" s="96"/>
      <c r="Q143" s="148">
        <v>92735</v>
      </c>
      <c r="R143" s="100"/>
      <c r="S143" s="101">
        <v>87</v>
      </c>
      <c r="T143" s="96"/>
      <c r="U143" s="101">
        <v>17</v>
      </c>
      <c r="V143" s="58"/>
      <c r="W143" s="102">
        <f>S143-U143</f>
        <v>70</v>
      </c>
      <c r="X143" s="96"/>
      <c r="Y143" s="101">
        <v>82</v>
      </c>
      <c r="Z143" s="96"/>
      <c r="AA143" s="101">
        <v>15</v>
      </c>
      <c r="AB143" s="58"/>
      <c r="AC143" s="102">
        <f>Y143-AA143</f>
        <v>67</v>
      </c>
      <c r="AD143" s="58"/>
      <c r="AE143" s="101">
        <v>165</v>
      </c>
      <c r="AF143" s="96"/>
      <c r="AG143" s="101">
        <v>20</v>
      </c>
      <c r="AH143" s="58"/>
      <c r="AI143" s="102">
        <f>AE143-AG143</f>
        <v>145</v>
      </c>
      <c r="AJ143" s="96"/>
      <c r="AK143" s="101">
        <v>164</v>
      </c>
      <c r="AL143" s="96"/>
      <c r="AM143" s="101">
        <v>21</v>
      </c>
      <c r="AN143" s="58"/>
      <c r="AO143" s="102">
        <f>AK143-AM143</f>
        <v>143</v>
      </c>
      <c r="AP143" s="58"/>
      <c r="AQ143" s="103">
        <f>MAX((W143+AC143)/2,AC143)</f>
        <v>68.5</v>
      </c>
      <c r="AR143" s="96"/>
      <c r="AS143" s="103">
        <f>(AI143+AO143)/2</f>
        <v>144</v>
      </c>
      <c r="AT143" s="96"/>
      <c r="AU143" s="104">
        <f>AS143+AQ143</f>
        <v>212.5</v>
      </c>
      <c r="AV143">
        <f>ROUND(AU143*2.3*190,2)</f>
        <v>92862.5</v>
      </c>
    </row>
    <row r="144" spans="1:48" x14ac:dyDescent="0.25">
      <c r="A144" s="94">
        <v>118541</v>
      </c>
      <c r="B144" s="5">
        <v>8862615</v>
      </c>
      <c r="C144" s="5">
        <v>886</v>
      </c>
      <c r="D144" s="5" t="s">
        <v>394</v>
      </c>
      <c r="E144" s="6">
        <v>2615</v>
      </c>
      <c r="F144" s="5" t="s">
        <v>129</v>
      </c>
      <c r="G144" s="5" t="s">
        <v>6</v>
      </c>
      <c r="H144" s="5" t="s">
        <v>398</v>
      </c>
      <c r="I144" s="95">
        <v>14148</v>
      </c>
      <c r="J144" s="96"/>
      <c r="K144" s="97">
        <v>21412.999999999996</v>
      </c>
      <c r="L144" s="98"/>
      <c r="M144" s="97">
        <v>7264.9999999999964</v>
      </c>
      <c r="N144" s="99"/>
      <c r="O144" s="147">
        <v>12491</v>
      </c>
      <c r="P144" s="96"/>
      <c r="Q144" s="148">
        <v>19756</v>
      </c>
      <c r="R144" s="100"/>
      <c r="S144" s="101">
        <v>24</v>
      </c>
      <c r="T144" s="96"/>
      <c r="U144" s="101">
        <v>5</v>
      </c>
      <c r="V144" s="58"/>
      <c r="W144" s="102">
        <f>S144-U144</f>
        <v>19</v>
      </c>
      <c r="X144" s="96"/>
      <c r="Y144" s="101">
        <v>22</v>
      </c>
      <c r="Z144" s="96"/>
      <c r="AA144" s="101">
        <v>4</v>
      </c>
      <c r="AB144" s="58"/>
      <c r="AC144" s="102">
        <f>Y144-AA144</f>
        <v>18</v>
      </c>
      <c r="AD144" s="58"/>
      <c r="AE144" s="101">
        <v>34</v>
      </c>
      <c r="AF144" s="96"/>
      <c r="AG144" s="101">
        <v>2</v>
      </c>
      <c r="AH144" s="58"/>
      <c r="AI144" s="102">
        <f>AE144-AG144</f>
        <v>32</v>
      </c>
      <c r="AJ144" s="96"/>
      <c r="AK144" s="101">
        <v>32</v>
      </c>
      <c r="AL144" s="96"/>
      <c r="AM144" s="101">
        <v>3</v>
      </c>
      <c r="AN144" s="58"/>
      <c r="AO144" s="102">
        <f>AK144-AM144</f>
        <v>29</v>
      </c>
      <c r="AP144" s="58"/>
      <c r="AQ144" s="103">
        <f>MAX((W144+AC144)/2,AC144)</f>
        <v>18.5</v>
      </c>
      <c r="AR144" s="96"/>
      <c r="AS144" s="103">
        <f>(AI144+AO144)/2</f>
        <v>30.5</v>
      </c>
      <c r="AT144" s="96"/>
      <c r="AU144" s="104">
        <f>AS144+AQ144</f>
        <v>49</v>
      </c>
      <c r="AV144">
        <f>ROUND(AU144*2.3*190,2)</f>
        <v>21413</v>
      </c>
    </row>
    <row r="145" spans="1:48" x14ac:dyDescent="0.25">
      <c r="A145" s="94">
        <v>118544</v>
      </c>
      <c r="B145" s="5">
        <v>8862622</v>
      </c>
      <c r="C145" s="5">
        <v>886</v>
      </c>
      <c r="D145" s="5" t="s">
        <v>394</v>
      </c>
      <c r="E145" s="6">
        <v>2622</v>
      </c>
      <c r="F145" s="5" t="s">
        <v>130</v>
      </c>
      <c r="G145" s="5" t="s">
        <v>6</v>
      </c>
      <c r="H145" s="5" t="s">
        <v>398</v>
      </c>
      <c r="I145" s="95">
        <v>15805</v>
      </c>
      <c r="J145" s="96"/>
      <c r="K145" s="97">
        <v>34304.499999999993</v>
      </c>
      <c r="L145" s="98"/>
      <c r="M145" s="97">
        <v>18499.499999999993</v>
      </c>
      <c r="N145" s="99"/>
      <c r="O145" s="147">
        <v>20011</v>
      </c>
      <c r="P145" s="96"/>
      <c r="Q145" s="148">
        <v>38511</v>
      </c>
      <c r="R145" s="100"/>
      <c r="S145" s="101">
        <v>34</v>
      </c>
      <c r="T145" s="96"/>
      <c r="U145" s="101">
        <v>4</v>
      </c>
      <c r="V145" s="58"/>
      <c r="W145" s="102">
        <f>S145-U145</f>
        <v>30</v>
      </c>
      <c r="X145" s="96"/>
      <c r="Y145" s="101">
        <v>30</v>
      </c>
      <c r="Z145" s="96"/>
      <c r="AA145" s="101">
        <v>5</v>
      </c>
      <c r="AB145" s="58"/>
      <c r="AC145" s="102">
        <f>Y145-AA145</f>
        <v>25</v>
      </c>
      <c r="AD145" s="58"/>
      <c r="AE145" s="101">
        <v>76</v>
      </c>
      <c r="AF145" s="96"/>
      <c r="AG145" s="101">
        <v>26</v>
      </c>
      <c r="AH145" s="58"/>
      <c r="AI145" s="102">
        <f>AE145-AG145</f>
        <v>50</v>
      </c>
      <c r="AJ145" s="96"/>
      <c r="AK145" s="101">
        <v>77</v>
      </c>
      <c r="AL145" s="96"/>
      <c r="AM145" s="101">
        <v>25</v>
      </c>
      <c r="AN145" s="58"/>
      <c r="AO145" s="102">
        <f>AK145-AM145</f>
        <v>52</v>
      </c>
      <c r="AP145" s="58"/>
      <c r="AQ145" s="103">
        <f>MAX((W145+AC145)/2,AC145)</f>
        <v>27.5</v>
      </c>
      <c r="AR145" s="96"/>
      <c r="AS145" s="103">
        <f>(AI145+AO145)/2</f>
        <v>51</v>
      </c>
      <c r="AT145" s="96"/>
      <c r="AU145" s="104">
        <f>AS145+AQ145</f>
        <v>78.5</v>
      </c>
      <c r="AV145">
        <f>ROUND(AU145*2.3*190,2)</f>
        <v>34304.5</v>
      </c>
    </row>
    <row r="146" spans="1:48" x14ac:dyDescent="0.25">
      <c r="A146" s="94">
        <v>118547</v>
      </c>
      <c r="B146" s="5">
        <v>8862626</v>
      </c>
      <c r="C146" s="5">
        <v>886</v>
      </c>
      <c r="D146" s="5" t="s">
        <v>394</v>
      </c>
      <c r="E146" s="6">
        <v>2626</v>
      </c>
      <c r="F146" s="5" t="s">
        <v>131</v>
      </c>
      <c r="G146" s="5" t="s">
        <v>6</v>
      </c>
      <c r="H146" s="5" t="s">
        <v>398</v>
      </c>
      <c r="I146" s="95">
        <v>27022</v>
      </c>
      <c r="J146" s="96"/>
      <c r="K146" s="97">
        <v>45229.499999999993</v>
      </c>
      <c r="L146" s="98"/>
      <c r="M146" s="97">
        <v>18207.499999999993</v>
      </c>
      <c r="N146" s="99"/>
      <c r="O146" s="147">
        <v>26384</v>
      </c>
      <c r="P146" s="96"/>
      <c r="Q146" s="148">
        <v>44592</v>
      </c>
      <c r="R146" s="100"/>
      <c r="S146" s="101">
        <v>32</v>
      </c>
      <c r="T146" s="96"/>
      <c r="U146" s="101">
        <v>3</v>
      </c>
      <c r="V146" s="58"/>
      <c r="W146" s="102">
        <f>S146-U146</f>
        <v>29</v>
      </c>
      <c r="X146" s="96"/>
      <c r="Y146" s="101">
        <v>32</v>
      </c>
      <c r="Z146" s="96"/>
      <c r="AA146" s="101">
        <v>3</v>
      </c>
      <c r="AB146" s="58"/>
      <c r="AC146" s="102">
        <f>Y146-AA146</f>
        <v>29</v>
      </c>
      <c r="AD146" s="58"/>
      <c r="AE146" s="101">
        <v>80</v>
      </c>
      <c r="AF146" s="96"/>
      <c r="AG146" s="101">
        <v>4</v>
      </c>
      <c r="AH146" s="58"/>
      <c r="AI146" s="102">
        <f>AE146-AG146</f>
        <v>76</v>
      </c>
      <c r="AJ146" s="96"/>
      <c r="AK146" s="101">
        <v>78</v>
      </c>
      <c r="AL146" s="96"/>
      <c r="AM146" s="101">
        <v>5</v>
      </c>
      <c r="AN146" s="58"/>
      <c r="AO146" s="102">
        <f>AK146-AM146</f>
        <v>73</v>
      </c>
      <c r="AP146" s="58"/>
      <c r="AQ146" s="103">
        <f>MAX((W146+AC146)/2,AC146)</f>
        <v>29</v>
      </c>
      <c r="AR146" s="96"/>
      <c r="AS146" s="103">
        <f>(AI146+AO146)/2</f>
        <v>74.5</v>
      </c>
      <c r="AT146" s="96"/>
      <c r="AU146" s="104">
        <f>AS146+AQ146</f>
        <v>103.5</v>
      </c>
      <c r="AV146">
        <f>ROUND(AU146*2.3*190,2)</f>
        <v>45229.5</v>
      </c>
    </row>
    <row r="147" spans="1:48" x14ac:dyDescent="0.25">
      <c r="A147" s="94">
        <v>118549</v>
      </c>
      <c r="B147" s="5">
        <v>8862629</v>
      </c>
      <c r="C147" s="5">
        <v>886</v>
      </c>
      <c r="D147" s="5" t="s">
        <v>394</v>
      </c>
      <c r="E147" s="6">
        <v>2629</v>
      </c>
      <c r="F147" s="5" t="s">
        <v>132</v>
      </c>
      <c r="G147" s="5" t="s">
        <v>6</v>
      </c>
      <c r="H147" s="5" t="s">
        <v>398</v>
      </c>
      <c r="I147" s="95">
        <v>15041</v>
      </c>
      <c r="J147" s="96"/>
      <c r="K147" s="97">
        <v>31682.499999999996</v>
      </c>
      <c r="L147" s="98"/>
      <c r="M147" s="97">
        <v>16641.499999999996</v>
      </c>
      <c r="N147" s="99"/>
      <c r="O147" s="147">
        <v>18482</v>
      </c>
      <c r="P147" s="96"/>
      <c r="Q147" s="148">
        <v>35124</v>
      </c>
      <c r="R147" s="100"/>
      <c r="S147" s="101">
        <v>24</v>
      </c>
      <c r="T147" s="96"/>
      <c r="U147" s="101">
        <v>0</v>
      </c>
      <c r="V147" s="58"/>
      <c r="W147" s="102">
        <f>S147-U147</f>
        <v>24</v>
      </c>
      <c r="X147" s="96"/>
      <c r="Y147" s="101">
        <v>26</v>
      </c>
      <c r="Z147" s="96"/>
      <c r="AA147" s="101">
        <v>1</v>
      </c>
      <c r="AB147" s="58"/>
      <c r="AC147" s="102">
        <f>Y147-AA147</f>
        <v>25</v>
      </c>
      <c r="AD147" s="58"/>
      <c r="AE147" s="101">
        <v>45</v>
      </c>
      <c r="AF147" s="96"/>
      <c r="AG147" s="101">
        <v>0</v>
      </c>
      <c r="AH147" s="58"/>
      <c r="AI147" s="102">
        <f>AE147-AG147</f>
        <v>45</v>
      </c>
      <c r="AJ147" s="96"/>
      <c r="AK147" s="101">
        <v>52</v>
      </c>
      <c r="AL147" s="96"/>
      <c r="AM147" s="101">
        <v>2</v>
      </c>
      <c r="AN147" s="58"/>
      <c r="AO147" s="102">
        <f>AK147-AM147</f>
        <v>50</v>
      </c>
      <c r="AP147" s="58"/>
      <c r="AQ147" s="103">
        <f>MAX((W147+AC147)/2,AC147)</f>
        <v>25</v>
      </c>
      <c r="AR147" s="96"/>
      <c r="AS147" s="103">
        <f>(AI147+AO147)/2</f>
        <v>47.5</v>
      </c>
      <c r="AT147" s="96"/>
      <c r="AU147" s="104">
        <f>AS147+AQ147</f>
        <v>72.5</v>
      </c>
      <c r="AV147">
        <f>ROUND(AU147*2.3*190,2)</f>
        <v>31682.5</v>
      </c>
    </row>
    <row r="148" spans="1:48" x14ac:dyDescent="0.25">
      <c r="A148" s="94">
        <v>118551</v>
      </c>
      <c r="B148" s="5">
        <v>8862632</v>
      </c>
      <c r="C148" s="5">
        <v>886</v>
      </c>
      <c r="D148" s="5" t="s">
        <v>394</v>
      </c>
      <c r="E148" s="6">
        <v>2632</v>
      </c>
      <c r="F148" s="5" t="s">
        <v>133</v>
      </c>
      <c r="G148" s="5" t="s">
        <v>6</v>
      </c>
      <c r="H148" s="5" t="s">
        <v>398</v>
      </c>
      <c r="I148" s="95">
        <v>54935</v>
      </c>
      <c r="J148" s="96"/>
      <c r="K148" s="97">
        <v>106409.49999999999</v>
      </c>
      <c r="L148" s="98"/>
      <c r="M148" s="97">
        <v>51474.499999999985</v>
      </c>
      <c r="N148" s="99"/>
      <c r="O148" s="147">
        <v>62073</v>
      </c>
      <c r="P148" s="96"/>
      <c r="Q148" s="148">
        <v>113548</v>
      </c>
      <c r="R148" s="100"/>
      <c r="S148" s="101">
        <v>84</v>
      </c>
      <c r="T148" s="96"/>
      <c r="U148" s="101">
        <v>1</v>
      </c>
      <c r="V148" s="58"/>
      <c r="W148" s="102">
        <f>S148-U148</f>
        <v>83</v>
      </c>
      <c r="X148" s="96"/>
      <c r="Y148" s="101">
        <v>84</v>
      </c>
      <c r="Z148" s="96"/>
      <c r="AA148" s="101">
        <v>2</v>
      </c>
      <c r="AB148" s="58"/>
      <c r="AC148" s="102">
        <f>Y148-AA148</f>
        <v>82</v>
      </c>
      <c r="AD148" s="58"/>
      <c r="AE148" s="101">
        <v>170</v>
      </c>
      <c r="AF148" s="96"/>
      <c r="AG148" s="101">
        <v>8</v>
      </c>
      <c r="AH148" s="58"/>
      <c r="AI148" s="102">
        <f>AE148-AG148</f>
        <v>162</v>
      </c>
      <c r="AJ148" s="96"/>
      <c r="AK148" s="101">
        <v>168</v>
      </c>
      <c r="AL148" s="96"/>
      <c r="AM148" s="101">
        <v>8</v>
      </c>
      <c r="AN148" s="58"/>
      <c r="AO148" s="102">
        <f>AK148-AM148</f>
        <v>160</v>
      </c>
      <c r="AP148" s="58"/>
      <c r="AQ148" s="103">
        <f>MAX((W148+AC148)/2,AC148)</f>
        <v>82.5</v>
      </c>
      <c r="AR148" s="96"/>
      <c r="AS148" s="103">
        <f>(AI148+AO148)/2</f>
        <v>161</v>
      </c>
      <c r="AT148" s="96"/>
      <c r="AU148" s="104">
        <f>AS148+AQ148</f>
        <v>243.5</v>
      </c>
      <c r="AV148">
        <f>ROUND(AU148*2.3*190,2)</f>
        <v>106409.5</v>
      </c>
    </row>
    <row r="149" spans="1:48" x14ac:dyDescent="0.25">
      <c r="A149" s="94">
        <v>118554</v>
      </c>
      <c r="B149" s="5">
        <v>8862636</v>
      </c>
      <c r="C149" s="5">
        <v>886</v>
      </c>
      <c r="D149" s="5" t="s">
        <v>394</v>
      </c>
      <c r="E149" s="6">
        <v>2636</v>
      </c>
      <c r="F149" s="5" t="s">
        <v>134</v>
      </c>
      <c r="G149" s="5" t="s">
        <v>6</v>
      </c>
      <c r="H149" s="5" t="s">
        <v>398</v>
      </c>
      <c r="I149" s="95">
        <v>34032</v>
      </c>
      <c r="J149" s="96"/>
      <c r="K149" s="97">
        <v>55498.999999999993</v>
      </c>
      <c r="L149" s="98"/>
      <c r="M149" s="97">
        <v>21466.999999999993</v>
      </c>
      <c r="N149" s="99"/>
      <c r="O149" s="147">
        <v>32375</v>
      </c>
      <c r="P149" s="96"/>
      <c r="Q149" s="148">
        <v>53842</v>
      </c>
      <c r="R149" s="100"/>
      <c r="S149" s="101">
        <v>68</v>
      </c>
      <c r="T149" s="96"/>
      <c r="U149" s="101">
        <v>14</v>
      </c>
      <c r="V149" s="58"/>
      <c r="W149" s="102">
        <f>S149-U149</f>
        <v>54</v>
      </c>
      <c r="X149" s="96"/>
      <c r="Y149" s="101">
        <v>60</v>
      </c>
      <c r="Z149" s="96"/>
      <c r="AA149" s="101">
        <v>16</v>
      </c>
      <c r="AB149" s="58"/>
      <c r="AC149" s="102">
        <f>Y149-AA149</f>
        <v>44</v>
      </c>
      <c r="AD149" s="58"/>
      <c r="AE149" s="101">
        <v>100</v>
      </c>
      <c r="AF149" s="96"/>
      <c r="AG149" s="101">
        <v>18</v>
      </c>
      <c r="AH149" s="58"/>
      <c r="AI149" s="102">
        <f>AE149-AG149</f>
        <v>82</v>
      </c>
      <c r="AJ149" s="96"/>
      <c r="AK149" s="101">
        <v>92</v>
      </c>
      <c r="AL149" s="96"/>
      <c r="AM149" s="101">
        <v>18</v>
      </c>
      <c r="AN149" s="58"/>
      <c r="AO149" s="102">
        <f>AK149-AM149</f>
        <v>74</v>
      </c>
      <c r="AP149" s="58"/>
      <c r="AQ149" s="103">
        <f>MAX((W149+AC149)/2,AC149)</f>
        <v>49</v>
      </c>
      <c r="AR149" s="96"/>
      <c r="AS149" s="103">
        <f>(AI149+AO149)/2</f>
        <v>78</v>
      </c>
      <c r="AT149" s="96"/>
      <c r="AU149" s="104">
        <f>AS149+AQ149</f>
        <v>127</v>
      </c>
      <c r="AV149">
        <f>ROUND(AU149*2.3*190,2)</f>
        <v>55499</v>
      </c>
    </row>
    <row r="150" spans="1:48" x14ac:dyDescent="0.25">
      <c r="A150" s="94">
        <v>118558</v>
      </c>
      <c r="B150" s="5">
        <v>8862643</v>
      </c>
      <c r="C150" s="5">
        <v>886</v>
      </c>
      <c r="D150" s="5" t="s">
        <v>394</v>
      </c>
      <c r="E150" s="6">
        <v>2643</v>
      </c>
      <c r="F150" s="5" t="s">
        <v>135</v>
      </c>
      <c r="G150" s="5" t="s">
        <v>6</v>
      </c>
      <c r="H150" s="5" t="s">
        <v>398</v>
      </c>
      <c r="I150" s="95">
        <v>49072</v>
      </c>
      <c r="J150" s="96"/>
      <c r="K150" s="97">
        <v>89147.999999999985</v>
      </c>
      <c r="L150" s="98"/>
      <c r="M150" s="97">
        <v>40075.999999999985</v>
      </c>
      <c r="N150" s="99"/>
      <c r="O150" s="147">
        <v>52003</v>
      </c>
      <c r="P150" s="96"/>
      <c r="Q150" s="148">
        <v>92079</v>
      </c>
      <c r="R150" s="100"/>
      <c r="S150" s="101">
        <v>77</v>
      </c>
      <c r="T150" s="96"/>
      <c r="U150" s="101">
        <v>11</v>
      </c>
      <c r="V150" s="58"/>
      <c r="W150" s="102">
        <f>S150-U150</f>
        <v>66</v>
      </c>
      <c r="X150" s="96"/>
      <c r="Y150" s="101">
        <v>74</v>
      </c>
      <c r="Z150" s="96"/>
      <c r="AA150" s="101">
        <v>10</v>
      </c>
      <c r="AB150" s="58"/>
      <c r="AC150" s="102">
        <f>Y150-AA150</f>
        <v>64</v>
      </c>
      <c r="AD150" s="58"/>
      <c r="AE150" s="101">
        <v>154</v>
      </c>
      <c r="AF150" s="96"/>
      <c r="AG150" s="101">
        <v>10</v>
      </c>
      <c r="AH150" s="58"/>
      <c r="AI150" s="102">
        <f>AE150-AG150</f>
        <v>144</v>
      </c>
      <c r="AJ150" s="96"/>
      <c r="AK150" s="101">
        <v>142</v>
      </c>
      <c r="AL150" s="96"/>
      <c r="AM150" s="101">
        <v>8</v>
      </c>
      <c r="AN150" s="58"/>
      <c r="AO150" s="102">
        <f>AK150-AM150</f>
        <v>134</v>
      </c>
      <c r="AP150" s="58"/>
      <c r="AQ150" s="103">
        <f>MAX((W150+AC150)/2,AC150)</f>
        <v>65</v>
      </c>
      <c r="AR150" s="96"/>
      <c r="AS150" s="103">
        <f>(AI150+AO150)/2</f>
        <v>139</v>
      </c>
      <c r="AT150" s="96"/>
      <c r="AU150" s="104">
        <f>AS150+AQ150</f>
        <v>204</v>
      </c>
      <c r="AV150">
        <f>ROUND(AU150*2.3*190,2)</f>
        <v>89148</v>
      </c>
    </row>
    <row r="151" spans="1:48" x14ac:dyDescent="0.25">
      <c r="A151" s="94">
        <v>118563</v>
      </c>
      <c r="B151" s="5">
        <v>8862648</v>
      </c>
      <c r="C151" s="5">
        <v>886</v>
      </c>
      <c r="D151" s="5" t="s">
        <v>394</v>
      </c>
      <c r="E151" s="6">
        <v>2648</v>
      </c>
      <c r="F151" s="5" t="s">
        <v>136</v>
      </c>
      <c r="G151" s="5" t="s">
        <v>6</v>
      </c>
      <c r="H151" s="5" t="s">
        <v>398</v>
      </c>
      <c r="I151" s="95">
        <v>9432</v>
      </c>
      <c r="J151" s="96"/>
      <c r="K151" s="97">
        <v>19009.499999999996</v>
      </c>
      <c r="L151" s="98"/>
      <c r="M151" s="97">
        <v>9577.4999999999964</v>
      </c>
      <c r="N151" s="99"/>
      <c r="O151" s="147">
        <v>11089</v>
      </c>
      <c r="P151" s="96"/>
      <c r="Q151" s="148">
        <v>20667</v>
      </c>
      <c r="R151" s="100"/>
      <c r="S151" s="101">
        <v>16</v>
      </c>
      <c r="T151" s="96"/>
      <c r="U151" s="101">
        <v>0</v>
      </c>
      <c r="V151" s="58"/>
      <c r="W151" s="102">
        <f>S151-U151</f>
        <v>16</v>
      </c>
      <c r="X151" s="96"/>
      <c r="Y151" s="101">
        <v>20</v>
      </c>
      <c r="Z151" s="96"/>
      <c r="AA151" s="101">
        <v>6</v>
      </c>
      <c r="AB151" s="58"/>
      <c r="AC151" s="102">
        <f>Y151-AA151</f>
        <v>14</v>
      </c>
      <c r="AD151" s="58"/>
      <c r="AE151" s="101">
        <v>37</v>
      </c>
      <c r="AF151" s="96"/>
      <c r="AG151" s="101">
        <v>11</v>
      </c>
      <c r="AH151" s="58"/>
      <c r="AI151" s="102">
        <f>AE151-AG151</f>
        <v>26</v>
      </c>
      <c r="AJ151" s="96"/>
      <c r="AK151" s="101">
        <v>41</v>
      </c>
      <c r="AL151" s="96"/>
      <c r="AM151" s="101">
        <v>10</v>
      </c>
      <c r="AN151" s="58"/>
      <c r="AO151" s="102">
        <f>AK151-AM151</f>
        <v>31</v>
      </c>
      <c r="AP151" s="58"/>
      <c r="AQ151" s="103">
        <f>MAX((W151+AC151)/2,AC151)</f>
        <v>15</v>
      </c>
      <c r="AR151" s="96"/>
      <c r="AS151" s="103">
        <f>(AI151+AO151)/2</f>
        <v>28.5</v>
      </c>
      <c r="AT151" s="96"/>
      <c r="AU151" s="104">
        <f>AS151+AQ151</f>
        <v>43.5</v>
      </c>
      <c r="AV151">
        <f>ROUND(AU151*2.3*190,2)</f>
        <v>19009.5</v>
      </c>
    </row>
    <row r="152" spans="1:48" x14ac:dyDescent="0.25">
      <c r="A152" s="94">
        <v>118566</v>
      </c>
      <c r="B152" s="5">
        <v>8862651</v>
      </c>
      <c r="C152" s="5">
        <v>886</v>
      </c>
      <c r="D152" s="5" t="s">
        <v>394</v>
      </c>
      <c r="E152" s="6">
        <v>2651</v>
      </c>
      <c r="F152" s="5" t="s">
        <v>137</v>
      </c>
      <c r="G152" s="5" t="s">
        <v>6</v>
      </c>
      <c r="H152" s="5" t="s">
        <v>398</v>
      </c>
      <c r="I152" s="95">
        <v>13001</v>
      </c>
      <c r="J152" s="96"/>
      <c r="K152" s="97">
        <v>22723.999999999996</v>
      </c>
      <c r="L152" s="98"/>
      <c r="M152" s="97">
        <v>9722.9999999999964</v>
      </c>
      <c r="N152" s="99"/>
      <c r="O152" s="147">
        <v>13256</v>
      </c>
      <c r="P152" s="96"/>
      <c r="Q152" s="148">
        <v>22979</v>
      </c>
      <c r="R152" s="100"/>
      <c r="S152" s="101">
        <v>23</v>
      </c>
      <c r="T152" s="96"/>
      <c r="U152" s="101">
        <v>7</v>
      </c>
      <c r="V152" s="58"/>
      <c r="W152" s="102">
        <f>S152-U152</f>
        <v>16</v>
      </c>
      <c r="X152" s="96"/>
      <c r="Y152" s="101">
        <v>24</v>
      </c>
      <c r="Z152" s="96"/>
      <c r="AA152" s="101">
        <v>5</v>
      </c>
      <c r="AB152" s="58"/>
      <c r="AC152" s="102">
        <f>Y152-AA152</f>
        <v>19</v>
      </c>
      <c r="AD152" s="58"/>
      <c r="AE152" s="101">
        <v>42</v>
      </c>
      <c r="AF152" s="96"/>
      <c r="AG152" s="101">
        <v>7</v>
      </c>
      <c r="AH152" s="58"/>
      <c r="AI152" s="102">
        <f>AE152-AG152</f>
        <v>35</v>
      </c>
      <c r="AJ152" s="96"/>
      <c r="AK152" s="101">
        <v>35</v>
      </c>
      <c r="AL152" s="96"/>
      <c r="AM152" s="101">
        <v>4</v>
      </c>
      <c r="AN152" s="58"/>
      <c r="AO152" s="102">
        <f>AK152-AM152</f>
        <v>31</v>
      </c>
      <c r="AP152" s="58"/>
      <c r="AQ152" s="103">
        <f>MAX((W152+AC152)/2,AC152)</f>
        <v>19</v>
      </c>
      <c r="AR152" s="96"/>
      <c r="AS152" s="103">
        <f>(AI152+AO152)/2</f>
        <v>33</v>
      </c>
      <c r="AT152" s="96"/>
      <c r="AU152" s="104">
        <f>AS152+AQ152</f>
        <v>52</v>
      </c>
      <c r="AV152">
        <f>ROUND(AU152*2.3*190,2)</f>
        <v>22724</v>
      </c>
    </row>
    <row r="153" spans="1:48" x14ac:dyDescent="0.25">
      <c r="A153" s="94">
        <v>118568</v>
      </c>
      <c r="B153" s="5">
        <v>8862653</v>
      </c>
      <c r="C153" s="5">
        <v>886</v>
      </c>
      <c r="D153" s="5" t="s">
        <v>394</v>
      </c>
      <c r="E153" s="6">
        <v>2653</v>
      </c>
      <c r="F153" s="5" t="s">
        <v>138</v>
      </c>
      <c r="G153" s="5" t="s">
        <v>6</v>
      </c>
      <c r="H153" s="5" t="s">
        <v>398</v>
      </c>
      <c r="I153" s="95">
        <v>27149</v>
      </c>
      <c r="J153" s="96"/>
      <c r="K153" s="97">
        <v>54406.499999999993</v>
      </c>
      <c r="L153" s="98"/>
      <c r="M153" s="97">
        <v>27257.499999999993</v>
      </c>
      <c r="N153" s="99"/>
      <c r="O153" s="147">
        <v>31738</v>
      </c>
      <c r="P153" s="96"/>
      <c r="Q153" s="148">
        <v>58996</v>
      </c>
      <c r="R153" s="100"/>
      <c r="S153" s="101">
        <v>55</v>
      </c>
      <c r="T153" s="96"/>
      <c r="U153" s="101">
        <v>8</v>
      </c>
      <c r="V153" s="58"/>
      <c r="W153" s="102">
        <f>S153-U153</f>
        <v>47</v>
      </c>
      <c r="X153" s="96"/>
      <c r="Y153" s="101">
        <v>49</v>
      </c>
      <c r="Z153" s="96"/>
      <c r="AA153" s="101">
        <v>8</v>
      </c>
      <c r="AB153" s="58"/>
      <c r="AC153" s="102">
        <f>Y153-AA153</f>
        <v>41</v>
      </c>
      <c r="AD153" s="58"/>
      <c r="AE153" s="101">
        <v>97</v>
      </c>
      <c r="AF153" s="96"/>
      <c r="AG153" s="101">
        <v>13</v>
      </c>
      <c r="AH153" s="58"/>
      <c r="AI153" s="102">
        <f>AE153-AG153</f>
        <v>84</v>
      </c>
      <c r="AJ153" s="96"/>
      <c r="AK153" s="101">
        <v>88</v>
      </c>
      <c r="AL153" s="96"/>
      <c r="AM153" s="101">
        <v>11</v>
      </c>
      <c r="AN153" s="58"/>
      <c r="AO153" s="102">
        <f>AK153-AM153</f>
        <v>77</v>
      </c>
      <c r="AP153" s="58"/>
      <c r="AQ153" s="103">
        <f>MAX((W153+AC153)/2,AC153)</f>
        <v>44</v>
      </c>
      <c r="AR153" s="96"/>
      <c r="AS153" s="103">
        <f>(AI153+AO153)/2</f>
        <v>80.5</v>
      </c>
      <c r="AT153" s="96"/>
      <c r="AU153" s="104">
        <f>AS153+AQ153</f>
        <v>124.5</v>
      </c>
      <c r="AV153">
        <f>ROUND(AU153*2.3*190,2)</f>
        <v>54406.5</v>
      </c>
    </row>
    <row r="154" spans="1:48" x14ac:dyDescent="0.25">
      <c r="A154" s="94">
        <v>118571</v>
      </c>
      <c r="B154" s="5">
        <v>8862657</v>
      </c>
      <c r="C154" s="5">
        <v>886</v>
      </c>
      <c r="D154" s="5" t="s">
        <v>394</v>
      </c>
      <c r="E154" s="6">
        <v>2657</v>
      </c>
      <c r="F154" s="5" t="s">
        <v>139</v>
      </c>
      <c r="G154" s="5" t="s">
        <v>6</v>
      </c>
      <c r="H154" s="5" t="s">
        <v>398</v>
      </c>
      <c r="I154" s="95">
        <v>28169</v>
      </c>
      <c r="J154" s="96"/>
      <c r="K154" s="97">
        <v>57028.499999999993</v>
      </c>
      <c r="L154" s="98"/>
      <c r="M154" s="97">
        <v>28859.499999999993</v>
      </c>
      <c r="N154" s="99"/>
      <c r="O154" s="147">
        <v>33267</v>
      </c>
      <c r="P154" s="96"/>
      <c r="Q154" s="148">
        <v>62127</v>
      </c>
      <c r="R154" s="100"/>
      <c r="S154" s="101">
        <v>62</v>
      </c>
      <c r="T154" s="96"/>
      <c r="U154" s="101">
        <v>16</v>
      </c>
      <c r="V154" s="58"/>
      <c r="W154" s="102">
        <f>S154-U154</f>
        <v>46</v>
      </c>
      <c r="X154" s="96"/>
      <c r="Y154" s="101">
        <v>59</v>
      </c>
      <c r="Z154" s="96"/>
      <c r="AA154" s="101">
        <v>13</v>
      </c>
      <c r="AB154" s="58"/>
      <c r="AC154" s="102">
        <f>Y154-AA154</f>
        <v>46</v>
      </c>
      <c r="AD154" s="58"/>
      <c r="AE154" s="101">
        <v>105</v>
      </c>
      <c r="AF154" s="96"/>
      <c r="AG154" s="101">
        <v>24</v>
      </c>
      <c r="AH154" s="58"/>
      <c r="AI154" s="102">
        <f>AE154-AG154</f>
        <v>81</v>
      </c>
      <c r="AJ154" s="96"/>
      <c r="AK154" s="101">
        <v>114</v>
      </c>
      <c r="AL154" s="96"/>
      <c r="AM154" s="101">
        <v>26</v>
      </c>
      <c r="AN154" s="58"/>
      <c r="AO154" s="102">
        <f>AK154-AM154</f>
        <v>88</v>
      </c>
      <c r="AP154" s="58"/>
      <c r="AQ154" s="103">
        <f>MAX((W154+AC154)/2,AC154)</f>
        <v>46</v>
      </c>
      <c r="AR154" s="96"/>
      <c r="AS154" s="103">
        <f>(AI154+AO154)/2</f>
        <v>84.5</v>
      </c>
      <c r="AT154" s="96"/>
      <c r="AU154" s="104">
        <f>AS154+AQ154</f>
        <v>130.5</v>
      </c>
      <c r="AV154">
        <f>ROUND(AU154*2.3*190,2)</f>
        <v>57028.5</v>
      </c>
    </row>
    <row r="155" spans="1:48" x14ac:dyDescent="0.25">
      <c r="A155" s="94">
        <v>118572</v>
      </c>
      <c r="B155" s="5">
        <v>8862658</v>
      </c>
      <c r="C155" s="5">
        <v>886</v>
      </c>
      <c r="D155" s="5" t="s">
        <v>394</v>
      </c>
      <c r="E155" s="6">
        <v>2658</v>
      </c>
      <c r="F155" s="5" t="s">
        <v>140</v>
      </c>
      <c r="G155" s="5" t="s">
        <v>6</v>
      </c>
      <c r="H155" s="5" t="s">
        <v>398</v>
      </c>
      <c r="I155" s="95">
        <v>14658</v>
      </c>
      <c r="J155" s="96"/>
      <c r="K155" s="97">
        <v>20101.999999999996</v>
      </c>
      <c r="L155" s="98"/>
      <c r="M155" s="97">
        <v>5443.9999999999964</v>
      </c>
      <c r="N155" s="99"/>
      <c r="O155" s="147">
        <v>11727</v>
      </c>
      <c r="P155" s="96"/>
      <c r="Q155" s="148">
        <v>17171</v>
      </c>
      <c r="R155" s="100"/>
      <c r="S155" s="101">
        <v>24</v>
      </c>
      <c r="T155" s="96"/>
      <c r="U155" s="101">
        <v>6</v>
      </c>
      <c r="V155" s="58"/>
      <c r="W155" s="102">
        <f>S155-U155</f>
        <v>18</v>
      </c>
      <c r="X155" s="96"/>
      <c r="Y155" s="101">
        <v>16</v>
      </c>
      <c r="Z155" s="96"/>
      <c r="AA155" s="101">
        <v>5</v>
      </c>
      <c r="AB155" s="58"/>
      <c r="AC155" s="102">
        <f>Y155-AA155</f>
        <v>11</v>
      </c>
      <c r="AD155" s="58"/>
      <c r="AE155" s="101">
        <v>43</v>
      </c>
      <c r="AF155" s="96"/>
      <c r="AG155" s="101">
        <v>12</v>
      </c>
      <c r="AH155" s="58"/>
      <c r="AI155" s="102">
        <f>AE155-AG155</f>
        <v>31</v>
      </c>
      <c r="AJ155" s="96"/>
      <c r="AK155" s="101">
        <v>43</v>
      </c>
      <c r="AL155" s="96"/>
      <c r="AM155" s="101">
        <v>11</v>
      </c>
      <c r="AN155" s="58"/>
      <c r="AO155" s="102">
        <f>AK155-AM155</f>
        <v>32</v>
      </c>
      <c r="AP155" s="58"/>
      <c r="AQ155" s="103">
        <f>MAX((W155+AC155)/2,AC155)</f>
        <v>14.5</v>
      </c>
      <c r="AR155" s="96"/>
      <c r="AS155" s="103">
        <f>(AI155+AO155)/2</f>
        <v>31.5</v>
      </c>
      <c r="AT155" s="96"/>
      <c r="AU155" s="104">
        <f>AS155+AQ155</f>
        <v>46</v>
      </c>
      <c r="AV155">
        <f>ROUND(AU155*2.3*190,2)</f>
        <v>20102</v>
      </c>
    </row>
    <row r="156" spans="1:48" x14ac:dyDescent="0.25">
      <c r="A156" s="94">
        <v>118573</v>
      </c>
      <c r="B156" s="5">
        <v>8862659</v>
      </c>
      <c r="C156" s="5">
        <v>886</v>
      </c>
      <c r="D156" s="5" t="s">
        <v>394</v>
      </c>
      <c r="E156" s="6">
        <v>2659</v>
      </c>
      <c r="F156" s="5" t="s">
        <v>141</v>
      </c>
      <c r="G156" s="5" t="s">
        <v>6</v>
      </c>
      <c r="H156" s="5" t="s">
        <v>398</v>
      </c>
      <c r="I156" s="95">
        <v>28041</v>
      </c>
      <c r="J156" s="96"/>
      <c r="K156" s="97">
        <v>42607.499999999993</v>
      </c>
      <c r="L156" s="98"/>
      <c r="M156" s="97">
        <v>14566.499999999993</v>
      </c>
      <c r="N156" s="99"/>
      <c r="O156" s="147">
        <v>24855</v>
      </c>
      <c r="P156" s="96"/>
      <c r="Q156" s="148">
        <v>39422</v>
      </c>
      <c r="R156" s="100"/>
      <c r="S156" s="101">
        <v>39</v>
      </c>
      <c r="T156" s="96"/>
      <c r="U156" s="101">
        <v>6</v>
      </c>
      <c r="V156" s="58"/>
      <c r="W156" s="102">
        <f>S156-U156</f>
        <v>33</v>
      </c>
      <c r="X156" s="96"/>
      <c r="Y156" s="101">
        <v>46</v>
      </c>
      <c r="Z156" s="96"/>
      <c r="AA156" s="101">
        <v>8</v>
      </c>
      <c r="AB156" s="58"/>
      <c r="AC156" s="102">
        <f>Y156-AA156</f>
        <v>38</v>
      </c>
      <c r="AD156" s="58"/>
      <c r="AE156" s="101">
        <v>62</v>
      </c>
      <c r="AF156" s="96"/>
      <c r="AG156" s="101">
        <v>15</v>
      </c>
      <c r="AH156" s="58"/>
      <c r="AI156" s="102">
        <f>AE156-AG156</f>
        <v>47</v>
      </c>
      <c r="AJ156" s="96"/>
      <c r="AK156" s="101">
        <v>85</v>
      </c>
      <c r="AL156" s="96"/>
      <c r="AM156" s="101">
        <v>13</v>
      </c>
      <c r="AN156" s="58"/>
      <c r="AO156" s="102">
        <f>AK156-AM156</f>
        <v>72</v>
      </c>
      <c r="AP156" s="58"/>
      <c r="AQ156" s="103">
        <f>MAX((W156+AC156)/2,AC156)</f>
        <v>38</v>
      </c>
      <c r="AR156" s="96"/>
      <c r="AS156" s="103">
        <f>(AI156+AO156)/2</f>
        <v>59.5</v>
      </c>
      <c r="AT156" s="96"/>
      <c r="AU156" s="104">
        <f>AS156+AQ156</f>
        <v>97.5</v>
      </c>
      <c r="AV156">
        <f>ROUND(AU156*2.3*190,2)</f>
        <v>42607.5</v>
      </c>
    </row>
    <row r="157" spans="1:48" x14ac:dyDescent="0.25">
      <c r="A157" s="94">
        <v>118574</v>
      </c>
      <c r="B157" s="5">
        <v>8862661</v>
      </c>
      <c r="C157" s="5">
        <v>886</v>
      </c>
      <c r="D157" s="5" t="s">
        <v>394</v>
      </c>
      <c r="E157" s="6">
        <v>2661</v>
      </c>
      <c r="F157" s="5" t="s">
        <v>142</v>
      </c>
      <c r="G157" s="5" t="s">
        <v>6</v>
      </c>
      <c r="H157" s="5" t="s">
        <v>398</v>
      </c>
      <c r="I157" s="95">
        <v>31738</v>
      </c>
      <c r="J157" s="96"/>
      <c r="K157" s="97">
        <v>47195.999999999993</v>
      </c>
      <c r="L157" s="98"/>
      <c r="M157" s="97">
        <v>15457.999999999993</v>
      </c>
      <c r="N157" s="99"/>
      <c r="O157" s="147">
        <v>27531</v>
      </c>
      <c r="P157" s="96"/>
      <c r="Q157" s="148">
        <v>42989</v>
      </c>
      <c r="R157" s="100"/>
      <c r="S157" s="101">
        <v>43</v>
      </c>
      <c r="T157" s="96"/>
      <c r="U157" s="101">
        <v>6</v>
      </c>
      <c r="V157" s="58"/>
      <c r="W157" s="102">
        <f>S157-U157</f>
        <v>37</v>
      </c>
      <c r="X157" s="96"/>
      <c r="Y157" s="101">
        <v>35</v>
      </c>
      <c r="Z157" s="96"/>
      <c r="AA157" s="101">
        <v>7</v>
      </c>
      <c r="AB157" s="58"/>
      <c r="AC157" s="102">
        <f>Y157-AA157</f>
        <v>28</v>
      </c>
      <c r="AD157" s="58"/>
      <c r="AE157" s="101">
        <v>98</v>
      </c>
      <c r="AF157" s="96"/>
      <c r="AG157" s="101">
        <v>16</v>
      </c>
      <c r="AH157" s="58"/>
      <c r="AI157" s="102">
        <f>AE157-AG157</f>
        <v>82</v>
      </c>
      <c r="AJ157" s="96"/>
      <c r="AK157" s="101">
        <v>83</v>
      </c>
      <c r="AL157" s="96"/>
      <c r="AM157" s="101">
        <v>14</v>
      </c>
      <c r="AN157" s="58"/>
      <c r="AO157" s="102">
        <f>AK157-AM157</f>
        <v>69</v>
      </c>
      <c r="AP157" s="58"/>
      <c r="AQ157" s="103">
        <f>MAX((W157+AC157)/2,AC157)</f>
        <v>32.5</v>
      </c>
      <c r="AR157" s="96"/>
      <c r="AS157" s="103">
        <f>(AI157+AO157)/2</f>
        <v>75.5</v>
      </c>
      <c r="AT157" s="96"/>
      <c r="AU157" s="104">
        <f>AS157+AQ157</f>
        <v>108</v>
      </c>
      <c r="AV157">
        <f>ROUND(AU157*2.3*190,2)</f>
        <v>47196</v>
      </c>
    </row>
    <row r="158" spans="1:48" x14ac:dyDescent="0.25">
      <c r="A158" s="94">
        <v>118575</v>
      </c>
      <c r="B158" s="5">
        <v>8862662</v>
      </c>
      <c r="C158" s="5">
        <v>886</v>
      </c>
      <c r="D158" s="5" t="s">
        <v>394</v>
      </c>
      <c r="E158" s="6">
        <v>2662</v>
      </c>
      <c r="F158" s="5" t="s">
        <v>143</v>
      </c>
      <c r="G158" s="5" t="s">
        <v>6</v>
      </c>
      <c r="H158" s="5" t="s">
        <v>398</v>
      </c>
      <c r="I158" s="95">
        <v>9560</v>
      </c>
      <c r="J158" s="96"/>
      <c r="K158" s="97">
        <v>14420.999999999998</v>
      </c>
      <c r="L158" s="98"/>
      <c r="M158" s="97">
        <v>4860.9999999999982</v>
      </c>
      <c r="N158" s="99"/>
      <c r="O158" s="147">
        <v>8413</v>
      </c>
      <c r="P158" s="96"/>
      <c r="Q158" s="148">
        <v>13274</v>
      </c>
      <c r="R158" s="100"/>
      <c r="S158" s="101">
        <v>18</v>
      </c>
      <c r="T158" s="96"/>
      <c r="U158" s="101">
        <v>7</v>
      </c>
      <c r="V158" s="58"/>
      <c r="W158" s="102">
        <f>S158-U158</f>
        <v>11</v>
      </c>
      <c r="X158" s="96"/>
      <c r="Y158" s="101">
        <v>19</v>
      </c>
      <c r="Z158" s="96"/>
      <c r="AA158" s="101">
        <v>10</v>
      </c>
      <c r="AB158" s="58"/>
      <c r="AC158" s="102">
        <f>Y158-AA158</f>
        <v>9</v>
      </c>
      <c r="AD158" s="58"/>
      <c r="AE158" s="101">
        <v>27</v>
      </c>
      <c r="AF158" s="96"/>
      <c r="AG158" s="101">
        <v>6</v>
      </c>
      <c r="AH158" s="58"/>
      <c r="AI158" s="102">
        <f>AE158-AG158</f>
        <v>21</v>
      </c>
      <c r="AJ158" s="96"/>
      <c r="AK158" s="101">
        <v>29</v>
      </c>
      <c r="AL158" s="96"/>
      <c r="AM158" s="101">
        <v>4</v>
      </c>
      <c r="AN158" s="58"/>
      <c r="AO158" s="102">
        <f>AK158-AM158</f>
        <v>25</v>
      </c>
      <c r="AP158" s="58"/>
      <c r="AQ158" s="103">
        <f>MAX((W158+AC158)/2,AC158)</f>
        <v>10</v>
      </c>
      <c r="AR158" s="96"/>
      <c r="AS158" s="103">
        <f>(AI158+AO158)/2</f>
        <v>23</v>
      </c>
      <c r="AT158" s="96"/>
      <c r="AU158" s="104">
        <f>AS158+AQ158</f>
        <v>33</v>
      </c>
      <c r="AV158">
        <f>ROUND(AU158*2.3*190,2)</f>
        <v>14421</v>
      </c>
    </row>
    <row r="159" spans="1:48" x14ac:dyDescent="0.25">
      <c r="A159" s="94">
        <v>118577</v>
      </c>
      <c r="B159" s="5">
        <v>8862666</v>
      </c>
      <c r="C159" s="5">
        <v>886</v>
      </c>
      <c r="D159" s="5" t="s">
        <v>394</v>
      </c>
      <c r="E159" s="6">
        <v>2666</v>
      </c>
      <c r="F159" s="5" t="s">
        <v>144</v>
      </c>
      <c r="G159" s="5" t="s">
        <v>6</v>
      </c>
      <c r="H159" s="5" t="s">
        <v>398</v>
      </c>
      <c r="I159" s="151">
        <v>28679</v>
      </c>
      <c r="J159" s="96"/>
      <c r="K159" s="152">
        <v>49162.499999999993</v>
      </c>
      <c r="L159" s="61"/>
      <c r="M159" s="152">
        <v>20483.499999999993</v>
      </c>
      <c r="N159" s="61"/>
      <c r="O159" s="147">
        <v>28679</v>
      </c>
      <c r="P159" s="96"/>
      <c r="Q159" s="148">
        <v>49163</v>
      </c>
      <c r="R159" s="100"/>
      <c r="S159" s="101">
        <v>37</v>
      </c>
      <c r="T159" s="96"/>
      <c r="U159" s="101">
        <v>6</v>
      </c>
      <c r="V159" s="58"/>
      <c r="W159" s="102">
        <f>S159-U159</f>
        <v>31</v>
      </c>
      <c r="X159" s="96"/>
      <c r="Y159" s="101">
        <v>36</v>
      </c>
      <c r="Z159" s="96"/>
      <c r="AA159" s="101">
        <v>3</v>
      </c>
      <c r="AB159" s="58"/>
      <c r="AC159" s="102">
        <f>Y159-AA159</f>
        <v>33</v>
      </c>
      <c r="AD159" s="58"/>
      <c r="AE159" s="101">
        <v>88</v>
      </c>
      <c r="AF159" s="96"/>
      <c r="AG159" s="101">
        <v>9</v>
      </c>
      <c r="AH159" s="58"/>
      <c r="AI159" s="102">
        <f>AE159-AG159</f>
        <v>79</v>
      </c>
      <c r="AJ159" s="96"/>
      <c r="AK159" s="101">
        <v>91</v>
      </c>
      <c r="AL159" s="96"/>
      <c r="AM159" s="101">
        <v>11</v>
      </c>
      <c r="AN159" s="58"/>
      <c r="AO159" s="102">
        <f>AK159-AM159</f>
        <v>80</v>
      </c>
      <c r="AP159" s="58"/>
      <c r="AQ159" s="103">
        <f>MAX((W159+AC159)/2,AC159)</f>
        <v>33</v>
      </c>
      <c r="AR159" s="96"/>
      <c r="AS159" s="103">
        <f>(AI159+AO159)/2</f>
        <v>79.5</v>
      </c>
      <c r="AT159" s="96"/>
      <c r="AU159" s="104">
        <f>AS159+AQ159</f>
        <v>112.5</v>
      </c>
      <c r="AV159">
        <f>ROUND(AU159*2.3*190,2)</f>
        <v>49162.5</v>
      </c>
    </row>
    <row r="160" spans="1:48" x14ac:dyDescent="0.25">
      <c r="A160" s="94">
        <v>118578</v>
      </c>
      <c r="B160" s="5">
        <v>8862667</v>
      </c>
      <c r="C160" s="5">
        <v>886</v>
      </c>
      <c r="D160" s="5" t="s">
        <v>394</v>
      </c>
      <c r="E160" s="6">
        <v>2667</v>
      </c>
      <c r="F160" s="5" t="s">
        <v>145</v>
      </c>
      <c r="G160" s="5" t="s">
        <v>6</v>
      </c>
      <c r="H160" s="5" t="s">
        <v>398</v>
      </c>
      <c r="I160" s="95">
        <v>9815</v>
      </c>
      <c r="J160" s="96"/>
      <c r="K160" s="97">
        <v>13765.499999999998</v>
      </c>
      <c r="L160" s="98"/>
      <c r="M160" s="97">
        <v>3950.4999999999982</v>
      </c>
      <c r="N160" s="99"/>
      <c r="O160" s="147">
        <v>8030</v>
      </c>
      <c r="P160" s="96"/>
      <c r="Q160" s="148">
        <v>11981</v>
      </c>
      <c r="R160" s="100"/>
      <c r="S160" s="101">
        <v>10</v>
      </c>
      <c r="T160" s="96"/>
      <c r="U160" s="101">
        <v>1</v>
      </c>
      <c r="V160" s="58"/>
      <c r="W160" s="102">
        <f>S160-U160</f>
        <v>9</v>
      </c>
      <c r="X160" s="96"/>
      <c r="Y160" s="101">
        <v>8</v>
      </c>
      <c r="Z160" s="96"/>
      <c r="AA160" s="101">
        <v>1</v>
      </c>
      <c r="AB160" s="58"/>
      <c r="AC160" s="102">
        <f>Y160-AA160</f>
        <v>7</v>
      </c>
      <c r="AD160" s="58"/>
      <c r="AE160" s="101">
        <v>26</v>
      </c>
      <c r="AF160" s="96"/>
      <c r="AG160" s="101">
        <v>5</v>
      </c>
      <c r="AH160" s="58"/>
      <c r="AI160" s="102">
        <f>AE160-AG160</f>
        <v>21</v>
      </c>
      <c r="AJ160" s="96"/>
      <c r="AK160" s="101">
        <v>33</v>
      </c>
      <c r="AL160" s="96"/>
      <c r="AM160" s="101">
        <v>7</v>
      </c>
      <c r="AN160" s="58"/>
      <c r="AO160" s="102">
        <f>AK160-AM160</f>
        <v>26</v>
      </c>
      <c r="AP160" s="58"/>
      <c r="AQ160" s="103">
        <f>MAX((W160+AC160)/2,AC160)</f>
        <v>8</v>
      </c>
      <c r="AR160" s="96"/>
      <c r="AS160" s="103">
        <f>(AI160+AO160)/2</f>
        <v>23.5</v>
      </c>
      <c r="AT160" s="96"/>
      <c r="AU160" s="104">
        <f>AS160+AQ160</f>
        <v>31.5</v>
      </c>
      <c r="AV160">
        <f>ROUND(AU160*2.3*190,2)</f>
        <v>13765.5</v>
      </c>
    </row>
    <row r="161" spans="1:48" x14ac:dyDescent="0.25">
      <c r="A161" s="94">
        <v>118583</v>
      </c>
      <c r="B161" s="5">
        <v>8862672</v>
      </c>
      <c r="C161" s="5">
        <v>886</v>
      </c>
      <c r="D161" s="5" t="s">
        <v>394</v>
      </c>
      <c r="E161" s="6">
        <v>2672</v>
      </c>
      <c r="F161" s="5" t="s">
        <v>146</v>
      </c>
      <c r="G161" s="5" t="s">
        <v>6</v>
      </c>
      <c r="H161" s="5" t="s">
        <v>398</v>
      </c>
      <c r="I161" s="95">
        <v>34032</v>
      </c>
      <c r="J161" s="96"/>
      <c r="K161" s="97">
        <v>49599.499999999993</v>
      </c>
      <c r="L161" s="98"/>
      <c r="M161" s="97">
        <v>15567.499999999993</v>
      </c>
      <c r="N161" s="99"/>
      <c r="O161" s="147">
        <v>28934</v>
      </c>
      <c r="P161" s="96"/>
      <c r="Q161" s="148">
        <v>44502</v>
      </c>
      <c r="R161" s="100"/>
      <c r="S161" s="101">
        <v>19</v>
      </c>
      <c r="T161" s="96"/>
      <c r="U161" s="101">
        <v>0</v>
      </c>
      <c r="V161" s="58"/>
      <c r="W161" s="102">
        <f>S161-U161</f>
        <v>19</v>
      </c>
      <c r="X161" s="96"/>
      <c r="Y161" s="101">
        <v>34</v>
      </c>
      <c r="Z161" s="96"/>
      <c r="AA161" s="101">
        <v>3</v>
      </c>
      <c r="AB161" s="58"/>
      <c r="AC161" s="102">
        <f>Y161-AA161</f>
        <v>31</v>
      </c>
      <c r="AD161" s="58"/>
      <c r="AE161" s="101">
        <v>90</v>
      </c>
      <c r="AF161" s="96"/>
      <c r="AG161" s="101">
        <v>6</v>
      </c>
      <c r="AH161" s="58"/>
      <c r="AI161" s="102">
        <f>AE161-AG161</f>
        <v>84</v>
      </c>
      <c r="AJ161" s="96"/>
      <c r="AK161" s="101">
        <v>84</v>
      </c>
      <c r="AL161" s="96"/>
      <c r="AM161" s="101">
        <v>3</v>
      </c>
      <c r="AN161" s="58"/>
      <c r="AO161" s="102">
        <f>AK161-AM161</f>
        <v>81</v>
      </c>
      <c r="AP161" s="58"/>
      <c r="AQ161" s="103">
        <f>MAX((W161+AC161)/2,AC161)</f>
        <v>31</v>
      </c>
      <c r="AR161" s="96"/>
      <c r="AS161" s="103">
        <f>(AI161+AO161)/2</f>
        <v>82.5</v>
      </c>
      <c r="AT161" s="96"/>
      <c r="AU161" s="104">
        <f>AS161+AQ161</f>
        <v>113.5</v>
      </c>
      <c r="AV161">
        <f>ROUND(AU161*2.3*190,2)</f>
        <v>49599.5</v>
      </c>
    </row>
    <row r="162" spans="1:48" x14ac:dyDescent="0.25">
      <c r="A162" s="94">
        <v>118585</v>
      </c>
      <c r="B162" s="5">
        <v>8862674</v>
      </c>
      <c r="C162" s="5">
        <v>886</v>
      </c>
      <c r="D162" s="5" t="s">
        <v>394</v>
      </c>
      <c r="E162" s="6">
        <v>2674</v>
      </c>
      <c r="F162" s="5" t="s">
        <v>147</v>
      </c>
      <c r="G162" s="5" t="s">
        <v>6</v>
      </c>
      <c r="H162" s="5" t="s">
        <v>398</v>
      </c>
      <c r="I162" s="95">
        <v>16952</v>
      </c>
      <c r="J162" s="96"/>
      <c r="K162" s="97">
        <v>28623.499999999996</v>
      </c>
      <c r="L162" s="98"/>
      <c r="M162" s="97">
        <v>11671.499999999996</v>
      </c>
      <c r="N162" s="99"/>
      <c r="O162" s="147">
        <v>16698</v>
      </c>
      <c r="P162" s="96"/>
      <c r="Q162" s="148">
        <v>28370</v>
      </c>
      <c r="R162" s="100"/>
      <c r="S162" s="101">
        <v>25</v>
      </c>
      <c r="T162" s="96"/>
      <c r="U162" s="101">
        <v>6</v>
      </c>
      <c r="V162" s="58"/>
      <c r="W162" s="102">
        <f>S162-U162</f>
        <v>19</v>
      </c>
      <c r="X162" s="96"/>
      <c r="Y162" s="101">
        <v>25</v>
      </c>
      <c r="Z162" s="96"/>
      <c r="AA162" s="101">
        <v>6</v>
      </c>
      <c r="AB162" s="58"/>
      <c r="AC162" s="102">
        <f>Y162-AA162</f>
        <v>19</v>
      </c>
      <c r="AD162" s="58"/>
      <c r="AE162" s="101">
        <v>59</v>
      </c>
      <c r="AF162" s="96"/>
      <c r="AG162" s="101">
        <v>19</v>
      </c>
      <c r="AH162" s="58"/>
      <c r="AI162" s="102">
        <f>AE162-AG162</f>
        <v>40</v>
      </c>
      <c r="AJ162" s="96"/>
      <c r="AK162" s="101">
        <v>80</v>
      </c>
      <c r="AL162" s="96"/>
      <c r="AM162" s="101">
        <v>27</v>
      </c>
      <c r="AN162" s="58"/>
      <c r="AO162" s="102">
        <f>AK162-AM162</f>
        <v>53</v>
      </c>
      <c r="AP162" s="58"/>
      <c r="AQ162" s="103">
        <f>MAX((W162+AC162)/2,AC162)</f>
        <v>19</v>
      </c>
      <c r="AR162" s="96"/>
      <c r="AS162" s="103">
        <f>(AI162+AO162)/2</f>
        <v>46.5</v>
      </c>
      <c r="AT162" s="96"/>
      <c r="AU162" s="104">
        <f>AS162+AQ162</f>
        <v>65.5</v>
      </c>
      <c r="AV162">
        <f>ROUND(AU162*2.3*190,2)</f>
        <v>28623.5</v>
      </c>
    </row>
    <row r="163" spans="1:48" x14ac:dyDescent="0.25">
      <c r="A163" s="94">
        <v>118587</v>
      </c>
      <c r="B163" s="5">
        <v>8862676</v>
      </c>
      <c r="C163" s="5">
        <v>886</v>
      </c>
      <c r="D163" s="5" t="s">
        <v>394</v>
      </c>
      <c r="E163" s="6">
        <v>2676</v>
      </c>
      <c r="F163" s="5" t="s">
        <v>148</v>
      </c>
      <c r="G163" s="5" t="s">
        <v>6</v>
      </c>
      <c r="H163" s="5" t="s">
        <v>398</v>
      </c>
      <c r="I163" s="95">
        <v>34669</v>
      </c>
      <c r="J163" s="96"/>
      <c r="K163" s="97">
        <v>67516.499999999985</v>
      </c>
      <c r="L163" s="98"/>
      <c r="M163" s="97">
        <v>32847.499999999985</v>
      </c>
      <c r="N163" s="99"/>
      <c r="O163" s="147">
        <v>39385</v>
      </c>
      <c r="P163" s="96"/>
      <c r="Q163" s="148">
        <v>72233</v>
      </c>
      <c r="R163" s="100"/>
      <c r="S163" s="101">
        <v>56</v>
      </c>
      <c r="T163" s="96"/>
      <c r="U163" s="101">
        <v>0</v>
      </c>
      <c r="V163" s="58"/>
      <c r="W163" s="102">
        <f>S163-U163</f>
        <v>56</v>
      </c>
      <c r="X163" s="96"/>
      <c r="Y163" s="101">
        <v>51</v>
      </c>
      <c r="Z163" s="96"/>
      <c r="AA163" s="101">
        <v>0</v>
      </c>
      <c r="AB163" s="58"/>
      <c r="AC163" s="102">
        <f>Y163-AA163</f>
        <v>51</v>
      </c>
      <c r="AD163" s="58"/>
      <c r="AE163" s="101">
        <v>112</v>
      </c>
      <c r="AF163" s="96"/>
      <c r="AG163" s="101">
        <v>2</v>
      </c>
      <c r="AH163" s="58"/>
      <c r="AI163" s="102">
        <f>AE163-AG163</f>
        <v>110</v>
      </c>
      <c r="AJ163" s="96"/>
      <c r="AK163" s="101">
        <v>95</v>
      </c>
      <c r="AL163" s="96"/>
      <c r="AM163" s="101">
        <v>3</v>
      </c>
      <c r="AN163" s="58"/>
      <c r="AO163" s="102">
        <f>AK163-AM163</f>
        <v>92</v>
      </c>
      <c r="AP163" s="58"/>
      <c r="AQ163" s="103">
        <f>MAX((W163+AC163)/2,AC163)</f>
        <v>53.5</v>
      </c>
      <c r="AR163" s="96"/>
      <c r="AS163" s="103">
        <f>(AI163+AO163)/2</f>
        <v>101</v>
      </c>
      <c r="AT163" s="96"/>
      <c r="AU163" s="104">
        <f>AS163+AQ163</f>
        <v>154.5</v>
      </c>
      <c r="AV163">
        <f>ROUND(AU163*2.3*190,2)</f>
        <v>67516.5</v>
      </c>
    </row>
    <row r="164" spans="1:48" x14ac:dyDescent="0.25">
      <c r="A164" s="94">
        <v>118588</v>
      </c>
      <c r="B164" s="5">
        <v>8862677</v>
      </c>
      <c r="C164" s="5">
        <v>886</v>
      </c>
      <c r="D164" s="5" t="s">
        <v>394</v>
      </c>
      <c r="E164" s="6">
        <v>2677</v>
      </c>
      <c r="F164" s="5" t="s">
        <v>149</v>
      </c>
      <c r="G164" s="5" t="s">
        <v>6</v>
      </c>
      <c r="H164" s="5" t="s">
        <v>398</v>
      </c>
      <c r="I164" s="95">
        <v>23835</v>
      </c>
      <c r="J164" s="96"/>
      <c r="K164" s="97">
        <v>37581.999999999993</v>
      </c>
      <c r="L164" s="98"/>
      <c r="M164" s="97">
        <v>13746.999999999993</v>
      </c>
      <c r="N164" s="99"/>
      <c r="O164" s="147">
        <v>21923</v>
      </c>
      <c r="P164" s="96"/>
      <c r="Q164" s="148">
        <v>35670</v>
      </c>
      <c r="R164" s="100"/>
      <c r="S164" s="101">
        <v>41</v>
      </c>
      <c r="T164" s="96"/>
      <c r="U164" s="101">
        <v>2</v>
      </c>
      <c r="V164" s="58"/>
      <c r="W164" s="102">
        <f>S164-U164</f>
        <v>39</v>
      </c>
      <c r="X164" s="96"/>
      <c r="Y164" s="101">
        <v>37</v>
      </c>
      <c r="Z164" s="96"/>
      <c r="AA164" s="101">
        <v>2</v>
      </c>
      <c r="AB164" s="58"/>
      <c r="AC164" s="102">
        <f>Y164-AA164</f>
        <v>35</v>
      </c>
      <c r="AD164" s="58"/>
      <c r="AE164" s="101">
        <v>47</v>
      </c>
      <c r="AF164" s="96"/>
      <c r="AG164" s="101">
        <v>3</v>
      </c>
      <c r="AH164" s="58"/>
      <c r="AI164" s="102">
        <f>AE164-AG164</f>
        <v>44</v>
      </c>
      <c r="AJ164" s="96"/>
      <c r="AK164" s="101">
        <v>59</v>
      </c>
      <c r="AL164" s="96"/>
      <c r="AM164" s="101">
        <v>5</v>
      </c>
      <c r="AN164" s="58"/>
      <c r="AO164" s="102">
        <f>AK164-AM164</f>
        <v>54</v>
      </c>
      <c r="AP164" s="58"/>
      <c r="AQ164" s="103">
        <f>MAX((W164+AC164)/2,AC164)</f>
        <v>37</v>
      </c>
      <c r="AR164" s="96"/>
      <c r="AS164" s="103">
        <f>(AI164+AO164)/2</f>
        <v>49</v>
      </c>
      <c r="AT164" s="96"/>
      <c r="AU164" s="104">
        <f>AS164+AQ164</f>
        <v>86</v>
      </c>
      <c r="AV164">
        <f>ROUND(AU164*2.3*190,2)</f>
        <v>37582</v>
      </c>
    </row>
    <row r="165" spans="1:48" x14ac:dyDescent="0.25">
      <c r="A165" s="94">
        <v>130952</v>
      </c>
      <c r="B165" s="5">
        <v>8862680</v>
      </c>
      <c r="C165" s="5">
        <v>886</v>
      </c>
      <c r="D165" s="5" t="s">
        <v>394</v>
      </c>
      <c r="E165" s="6">
        <v>2680</v>
      </c>
      <c r="F165" s="5" t="s">
        <v>301</v>
      </c>
      <c r="G165" s="5" t="s">
        <v>6</v>
      </c>
      <c r="H165" s="5" t="s">
        <v>398</v>
      </c>
      <c r="I165" s="95">
        <v>50856</v>
      </c>
      <c r="J165" s="96"/>
      <c r="K165" s="97">
        <v>81937.499999999985</v>
      </c>
      <c r="L165" s="98"/>
      <c r="M165" s="97">
        <v>31081.499999999985</v>
      </c>
      <c r="N165" s="99"/>
      <c r="O165" s="147">
        <v>47797</v>
      </c>
      <c r="P165" s="96"/>
      <c r="Q165" s="148">
        <v>78879</v>
      </c>
      <c r="R165" s="100"/>
      <c r="S165" s="101">
        <v>51</v>
      </c>
      <c r="T165" s="96"/>
      <c r="U165" s="101">
        <v>2</v>
      </c>
      <c r="V165" s="58"/>
      <c r="W165" s="102">
        <f>S165-U165</f>
        <v>49</v>
      </c>
      <c r="X165" s="96"/>
      <c r="Y165" s="101">
        <v>47</v>
      </c>
      <c r="Z165" s="96"/>
      <c r="AA165" s="101">
        <v>3</v>
      </c>
      <c r="AB165" s="58"/>
      <c r="AC165" s="102">
        <f>Y165-AA165</f>
        <v>44</v>
      </c>
      <c r="AD165" s="58"/>
      <c r="AE165" s="101">
        <v>148</v>
      </c>
      <c r="AF165" s="96"/>
      <c r="AG165" s="101">
        <v>5</v>
      </c>
      <c r="AH165" s="58"/>
      <c r="AI165" s="102">
        <f>AE165-AG165</f>
        <v>143</v>
      </c>
      <c r="AJ165" s="96"/>
      <c r="AK165" s="101">
        <v>143</v>
      </c>
      <c r="AL165" s="96"/>
      <c r="AM165" s="101">
        <v>4</v>
      </c>
      <c r="AN165" s="58"/>
      <c r="AO165" s="102">
        <f>AK165-AM165</f>
        <v>139</v>
      </c>
      <c r="AP165" s="58"/>
      <c r="AQ165" s="103">
        <f>MAX((W165+AC165)/2,AC165)</f>
        <v>46.5</v>
      </c>
      <c r="AR165" s="96"/>
      <c r="AS165" s="103">
        <f>(AI165+AO165)/2</f>
        <v>141</v>
      </c>
      <c r="AT165" s="96"/>
      <c r="AU165" s="104">
        <f>AS165+AQ165</f>
        <v>187.5</v>
      </c>
      <c r="AV165">
        <f>ROUND(AU165*2.3*190,2)</f>
        <v>81937.5</v>
      </c>
    </row>
    <row r="166" spans="1:48" x14ac:dyDescent="0.25">
      <c r="A166" s="94">
        <v>130938</v>
      </c>
      <c r="B166" s="5">
        <v>8862682</v>
      </c>
      <c r="C166" s="5">
        <v>886</v>
      </c>
      <c r="D166" s="5" t="s">
        <v>394</v>
      </c>
      <c r="E166" s="6">
        <v>2682</v>
      </c>
      <c r="F166" s="5" t="s">
        <v>299</v>
      </c>
      <c r="G166" s="5" t="s">
        <v>6</v>
      </c>
      <c r="H166" s="5" t="s">
        <v>398</v>
      </c>
      <c r="I166" s="95">
        <v>27022</v>
      </c>
      <c r="J166" s="96"/>
      <c r="K166" s="97">
        <v>47851.499999999993</v>
      </c>
      <c r="L166" s="98"/>
      <c r="M166" s="97">
        <v>20829.499999999993</v>
      </c>
      <c r="N166" s="99"/>
      <c r="O166" s="147">
        <v>27914</v>
      </c>
      <c r="P166" s="96"/>
      <c r="Q166" s="148">
        <v>48744</v>
      </c>
      <c r="R166" s="100"/>
      <c r="S166" s="101">
        <v>43</v>
      </c>
      <c r="T166" s="96"/>
      <c r="U166" s="101">
        <v>2</v>
      </c>
      <c r="V166" s="58"/>
      <c r="W166" s="102">
        <f>S166-U166</f>
        <v>41</v>
      </c>
      <c r="X166" s="96"/>
      <c r="Y166" s="101">
        <v>37</v>
      </c>
      <c r="Z166" s="96"/>
      <c r="AA166" s="101">
        <v>1</v>
      </c>
      <c r="AB166" s="58"/>
      <c r="AC166" s="102">
        <f>Y166-AA166</f>
        <v>36</v>
      </c>
      <c r="AD166" s="58"/>
      <c r="AE166" s="101">
        <v>75</v>
      </c>
      <c r="AF166" s="96"/>
      <c r="AG166" s="101">
        <v>7</v>
      </c>
      <c r="AH166" s="58"/>
      <c r="AI166" s="102">
        <f>AE166-AG166</f>
        <v>68</v>
      </c>
      <c r="AJ166" s="96"/>
      <c r="AK166" s="101">
        <v>79</v>
      </c>
      <c r="AL166" s="96"/>
      <c r="AM166" s="101">
        <v>5</v>
      </c>
      <c r="AN166" s="58"/>
      <c r="AO166" s="102">
        <f>AK166-AM166</f>
        <v>74</v>
      </c>
      <c r="AP166" s="58"/>
      <c r="AQ166" s="103">
        <f>MAX((W166+AC166)/2,AC166)</f>
        <v>38.5</v>
      </c>
      <c r="AR166" s="96"/>
      <c r="AS166" s="103">
        <f>(AI166+AO166)/2</f>
        <v>71</v>
      </c>
      <c r="AT166" s="96"/>
      <c r="AU166" s="104">
        <f>AS166+AQ166</f>
        <v>109.5</v>
      </c>
      <c r="AV166">
        <f>ROUND(AU166*2.3*190,2)</f>
        <v>47851.5</v>
      </c>
    </row>
    <row r="167" spans="1:48" x14ac:dyDescent="0.25">
      <c r="A167" s="94">
        <v>132764</v>
      </c>
      <c r="B167" s="5">
        <v>8862689</v>
      </c>
      <c r="C167" s="5">
        <v>886</v>
      </c>
      <c r="D167" s="5" t="s">
        <v>394</v>
      </c>
      <c r="E167" s="6">
        <v>2689</v>
      </c>
      <c r="F167" s="5" t="s">
        <v>305</v>
      </c>
      <c r="G167" s="5" t="s">
        <v>6</v>
      </c>
      <c r="H167" s="5" t="s">
        <v>398</v>
      </c>
      <c r="I167" s="95">
        <v>15805</v>
      </c>
      <c r="J167" s="96"/>
      <c r="K167" s="97">
        <v>31682.499999999996</v>
      </c>
      <c r="L167" s="98"/>
      <c r="M167" s="97">
        <v>15877.499999999996</v>
      </c>
      <c r="N167" s="99"/>
      <c r="O167" s="147">
        <v>18482</v>
      </c>
      <c r="P167" s="96"/>
      <c r="Q167" s="148">
        <v>34360</v>
      </c>
      <c r="R167" s="100"/>
      <c r="S167" s="101">
        <v>30</v>
      </c>
      <c r="T167" s="96"/>
      <c r="U167" s="101">
        <v>1</v>
      </c>
      <c r="V167" s="58"/>
      <c r="W167" s="102">
        <f>S167-U167</f>
        <v>29</v>
      </c>
      <c r="X167" s="96"/>
      <c r="Y167" s="101">
        <v>30</v>
      </c>
      <c r="Z167" s="96"/>
      <c r="AA167" s="101">
        <v>1</v>
      </c>
      <c r="AB167" s="58"/>
      <c r="AC167" s="102">
        <f>Y167-AA167</f>
        <v>29</v>
      </c>
      <c r="AD167" s="58"/>
      <c r="AE167" s="101">
        <v>51</v>
      </c>
      <c r="AF167" s="96"/>
      <c r="AG167" s="101">
        <v>7</v>
      </c>
      <c r="AH167" s="58"/>
      <c r="AI167" s="102">
        <f>AE167-AG167</f>
        <v>44</v>
      </c>
      <c r="AJ167" s="96"/>
      <c r="AK167" s="101">
        <v>50</v>
      </c>
      <c r="AL167" s="96"/>
      <c r="AM167" s="101">
        <v>7</v>
      </c>
      <c r="AN167" s="58"/>
      <c r="AO167" s="102">
        <f>AK167-AM167</f>
        <v>43</v>
      </c>
      <c r="AP167" s="58"/>
      <c r="AQ167" s="103">
        <f>MAX((W167+AC167)/2,AC167)</f>
        <v>29</v>
      </c>
      <c r="AR167" s="96"/>
      <c r="AS167" s="103">
        <f>(AI167+AO167)/2</f>
        <v>43.5</v>
      </c>
      <c r="AT167" s="96"/>
      <c r="AU167" s="104">
        <f>AS167+AQ167</f>
        <v>72.5</v>
      </c>
      <c r="AV167">
        <f>ROUND(AU167*2.3*190,2)</f>
        <v>31682.5</v>
      </c>
    </row>
    <row r="168" spans="1:48" x14ac:dyDescent="0.25">
      <c r="A168" s="94">
        <v>133367</v>
      </c>
      <c r="B168" s="5">
        <v>8862692</v>
      </c>
      <c r="C168" s="5">
        <v>886</v>
      </c>
      <c r="D168" s="5" t="s">
        <v>394</v>
      </c>
      <c r="E168" s="6">
        <v>2692</v>
      </c>
      <c r="F168" s="5" t="s">
        <v>308</v>
      </c>
      <c r="G168" s="5" t="s">
        <v>6</v>
      </c>
      <c r="H168" s="5" t="s">
        <v>397</v>
      </c>
      <c r="I168" s="95">
        <v>38493</v>
      </c>
      <c r="J168" s="96"/>
      <c r="K168" s="97">
        <v>59431.999999999993</v>
      </c>
      <c r="L168" s="98"/>
      <c r="M168" s="97">
        <v>20938.999999999993</v>
      </c>
      <c r="N168" s="99"/>
      <c r="O168" s="147">
        <v>34669</v>
      </c>
      <c r="P168" s="96"/>
      <c r="Q168" s="148">
        <v>55608</v>
      </c>
      <c r="R168" s="100"/>
      <c r="S168" s="101">
        <v>54</v>
      </c>
      <c r="T168" s="96"/>
      <c r="U168" s="101">
        <v>10</v>
      </c>
      <c r="V168" s="58"/>
      <c r="W168" s="102">
        <f>S168-U168</f>
        <v>44</v>
      </c>
      <c r="X168" s="96"/>
      <c r="Y168" s="101">
        <v>49</v>
      </c>
      <c r="Z168" s="96"/>
      <c r="AA168" s="101">
        <v>10</v>
      </c>
      <c r="AB168" s="58"/>
      <c r="AC168" s="102">
        <f>Y168-AA168</f>
        <v>39</v>
      </c>
      <c r="AD168" s="58"/>
      <c r="AE168" s="101">
        <v>105</v>
      </c>
      <c r="AF168" s="96"/>
      <c r="AG168" s="101">
        <v>13</v>
      </c>
      <c r="AH168" s="58"/>
      <c r="AI168" s="102">
        <f>AE168-AG168</f>
        <v>92</v>
      </c>
      <c r="AJ168" s="96"/>
      <c r="AK168" s="101">
        <v>108</v>
      </c>
      <c r="AL168" s="96"/>
      <c r="AM168" s="101">
        <v>11</v>
      </c>
      <c r="AN168" s="58"/>
      <c r="AO168" s="102">
        <f>AK168-AM168</f>
        <v>97</v>
      </c>
      <c r="AP168" s="58"/>
      <c r="AQ168" s="103">
        <f>MAX((W168+AC168)/2,AC168)</f>
        <v>41.5</v>
      </c>
      <c r="AR168" s="96"/>
      <c r="AS168" s="103">
        <f>(AI168+AO168)/2</f>
        <v>94.5</v>
      </c>
      <c r="AT168" s="96"/>
      <c r="AU168" s="104">
        <f>AS168+AQ168</f>
        <v>136</v>
      </c>
      <c r="AV168">
        <f>ROUND(AU168*2.3*190,2)</f>
        <v>59432</v>
      </c>
    </row>
    <row r="169" spans="1:48" x14ac:dyDescent="0.25">
      <c r="A169" s="94">
        <v>118590</v>
      </c>
      <c r="B169" s="5">
        <v>8863010</v>
      </c>
      <c r="C169" s="5">
        <v>886</v>
      </c>
      <c r="D169" s="5" t="s">
        <v>394</v>
      </c>
      <c r="E169" s="6">
        <v>3010</v>
      </c>
      <c r="F169" s="5" t="s">
        <v>150</v>
      </c>
      <c r="G169" s="5" t="s">
        <v>6</v>
      </c>
      <c r="H169" s="5" t="s">
        <v>396</v>
      </c>
      <c r="I169" s="95">
        <v>10452</v>
      </c>
      <c r="J169" s="96"/>
      <c r="K169" s="97">
        <v>15950.499999999998</v>
      </c>
      <c r="L169" s="98"/>
      <c r="M169" s="97">
        <v>5498.4999999999982</v>
      </c>
      <c r="N169" s="99"/>
      <c r="O169" s="147">
        <v>9305</v>
      </c>
      <c r="P169" s="96"/>
      <c r="Q169" s="148">
        <v>14804</v>
      </c>
      <c r="R169" s="100"/>
      <c r="S169" s="101">
        <v>13</v>
      </c>
      <c r="T169" s="96"/>
      <c r="U169" s="101">
        <v>0</v>
      </c>
      <c r="V169" s="58"/>
      <c r="W169" s="102">
        <f>S169-U169</f>
        <v>13</v>
      </c>
      <c r="X169" s="96"/>
      <c r="Y169" s="101">
        <v>14</v>
      </c>
      <c r="Z169" s="96"/>
      <c r="AA169" s="101">
        <v>0</v>
      </c>
      <c r="AB169" s="58"/>
      <c r="AC169" s="102">
        <f>Y169-AA169</f>
        <v>14</v>
      </c>
      <c r="AD169" s="58"/>
      <c r="AE169" s="101">
        <v>18</v>
      </c>
      <c r="AF169" s="96"/>
      <c r="AG169" s="101">
        <v>0</v>
      </c>
      <c r="AH169" s="58"/>
      <c r="AI169" s="102">
        <f>AE169-AG169</f>
        <v>18</v>
      </c>
      <c r="AJ169" s="96"/>
      <c r="AK169" s="101">
        <v>29</v>
      </c>
      <c r="AL169" s="96"/>
      <c r="AM169" s="101">
        <v>2</v>
      </c>
      <c r="AN169" s="58"/>
      <c r="AO169" s="102">
        <f>AK169-AM169</f>
        <v>27</v>
      </c>
      <c r="AP169" s="58"/>
      <c r="AQ169" s="103">
        <f>MAX((W169+AC169)/2,AC169)</f>
        <v>14</v>
      </c>
      <c r="AR169" s="96"/>
      <c r="AS169" s="103">
        <f>(AI169+AO169)/2</f>
        <v>22.5</v>
      </c>
      <c r="AT169" s="96"/>
      <c r="AU169" s="104">
        <f>AS169+AQ169</f>
        <v>36.5</v>
      </c>
      <c r="AV169">
        <f>ROUND(AU169*2.3*190,2)</f>
        <v>15950.5</v>
      </c>
    </row>
    <row r="170" spans="1:48" x14ac:dyDescent="0.25">
      <c r="A170" s="94">
        <v>118592</v>
      </c>
      <c r="B170" s="5">
        <v>8863015</v>
      </c>
      <c r="C170" s="5">
        <v>886</v>
      </c>
      <c r="D170" s="5" t="s">
        <v>394</v>
      </c>
      <c r="E170" s="6">
        <v>3015</v>
      </c>
      <c r="F170" s="5" t="s">
        <v>151</v>
      </c>
      <c r="G170" s="5" t="s">
        <v>6</v>
      </c>
      <c r="H170" s="5" t="s">
        <v>396</v>
      </c>
      <c r="I170" s="95">
        <v>9050</v>
      </c>
      <c r="J170" s="96"/>
      <c r="K170" s="97">
        <v>15513.499999999998</v>
      </c>
      <c r="L170" s="98"/>
      <c r="M170" s="97">
        <v>6463.4999999999982</v>
      </c>
      <c r="N170" s="99"/>
      <c r="O170" s="147">
        <v>9050</v>
      </c>
      <c r="P170" s="96"/>
      <c r="Q170" s="148">
        <v>15514</v>
      </c>
      <c r="R170" s="100"/>
      <c r="S170" s="101">
        <v>12</v>
      </c>
      <c r="T170" s="96"/>
      <c r="U170" s="101">
        <v>0</v>
      </c>
      <c r="V170" s="58"/>
      <c r="W170" s="102">
        <f>S170-U170</f>
        <v>12</v>
      </c>
      <c r="X170" s="96"/>
      <c r="Y170" s="101">
        <v>12</v>
      </c>
      <c r="Z170" s="96"/>
      <c r="AA170" s="101">
        <v>0</v>
      </c>
      <c r="AB170" s="58"/>
      <c r="AC170" s="102">
        <f>Y170-AA170</f>
        <v>12</v>
      </c>
      <c r="AD170" s="58"/>
      <c r="AE170" s="101">
        <v>22</v>
      </c>
      <c r="AF170" s="96"/>
      <c r="AG170" s="101">
        <v>2</v>
      </c>
      <c r="AH170" s="58"/>
      <c r="AI170" s="102">
        <f>AE170-AG170</f>
        <v>20</v>
      </c>
      <c r="AJ170" s="96"/>
      <c r="AK170" s="101">
        <v>29</v>
      </c>
      <c r="AL170" s="96"/>
      <c r="AM170" s="101">
        <v>2</v>
      </c>
      <c r="AN170" s="58"/>
      <c r="AO170" s="102">
        <f>AK170-AM170</f>
        <v>27</v>
      </c>
      <c r="AP170" s="58"/>
      <c r="AQ170" s="103">
        <f>MAX((W170+AC170)/2,AC170)</f>
        <v>12</v>
      </c>
      <c r="AR170" s="96"/>
      <c r="AS170" s="103">
        <f>(AI170+AO170)/2</f>
        <v>23.5</v>
      </c>
      <c r="AT170" s="96"/>
      <c r="AU170" s="104">
        <f>AS170+AQ170</f>
        <v>35.5</v>
      </c>
      <c r="AV170">
        <f>ROUND(AU170*2.3*190,2)</f>
        <v>15513.5</v>
      </c>
    </row>
    <row r="171" spans="1:48" x14ac:dyDescent="0.25">
      <c r="A171" s="94">
        <v>118595</v>
      </c>
      <c r="B171" s="5">
        <v>8863020</v>
      </c>
      <c r="C171" s="5">
        <v>886</v>
      </c>
      <c r="D171" s="5" t="s">
        <v>394</v>
      </c>
      <c r="E171" s="6">
        <v>3020</v>
      </c>
      <c r="F171" s="5" t="s">
        <v>152</v>
      </c>
      <c r="G171" s="5" t="s">
        <v>6</v>
      </c>
      <c r="H171" s="5" t="s">
        <v>399</v>
      </c>
      <c r="I171" s="95">
        <v>10452</v>
      </c>
      <c r="J171" s="96"/>
      <c r="K171" s="97">
        <v>15294.999999999998</v>
      </c>
      <c r="L171" s="98"/>
      <c r="M171" s="97">
        <v>4842.9999999999982</v>
      </c>
      <c r="N171" s="99"/>
      <c r="O171" s="147">
        <v>8923</v>
      </c>
      <c r="P171" s="96"/>
      <c r="Q171" s="148">
        <v>13766</v>
      </c>
      <c r="R171" s="100"/>
      <c r="S171" s="101">
        <v>11</v>
      </c>
      <c r="T171" s="96"/>
      <c r="U171" s="101">
        <v>0</v>
      </c>
      <c r="V171" s="58"/>
      <c r="W171" s="102">
        <f>S171-U171</f>
        <v>11</v>
      </c>
      <c r="X171" s="96"/>
      <c r="Y171" s="101">
        <v>11</v>
      </c>
      <c r="Z171" s="96"/>
      <c r="AA171" s="101">
        <v>0</v>
      </c>
      <c r="AB171" s="58"/>
      <c r="AC171" s="102">
        <f>Y171-AA171</f>
        <v>11</v>
      </c>
      <c r="AD171" s="58"/>
      <c r="AE171" s="101">
        <v>25</v>
      </c>
      <c r="AF171" s="96"/>
      <c r="AG171" s="101">
        <v>0</v>
      </c>
      <c r="AH171" s="58"/>
      <c r="AI171" s="102">
        <f>AE171-AG171</f>
        <v>25</v>
      </c>
      <c r="AJ171" s="96"/>
      <c r="AK171" s="101">
        <v>23</v>
      </c>
      <c r="AL171" s="96"/>
      <c r="AM171" s="101">
        <v>0</v>
      </c>
      <c r="AN171" s="58"/>
      <c r="AO171" s="102">
        <f>AK171-AM171</f>
        <v>23</v>
      </c>
      <c r="AP171" s="58"/>
      <c r="AQ171" s="103">
        <f>MAX((W171+AC171)/2,AC171)</f>
        <v>11</v>
      </c>
      <c r="AR171" s="96"/>
      <c r="AS171" s="103">
        <f>(AI171+AO171)/2</f>
        <v>24</v>
      </c>
      <c r="AT171" s="96"/>
      <c r="AU171" s="104">
        <f>AS171+AQ171</f>
        <v>35</v>
      </c>
      <c r="AV171">
        <f>ROUND(AU171*2.3*190,2)</f>
        <v>15295</v>
      </c>
    </row>
    <row r="172" spans="1:48" x14ac:dyDescent="0.25">
      <c r="A172" s="94">
        <v>118596</v>
      </c>
      <c r="B172" s="5">
        <v>8863021</v>
      </c>
      <c r="C172" s="5">
        <v>886</v>
      </c>
      <c r="D172" s="5" t="s">
        <v>394</v>
      </c>
      <c r="E172" s="6">
        <v>3021</v>
      </c>
      <c r="F172" s="5" t="s">
        <v>153</v>
      </c>
      <c r="G172" s="5" t="s">
        <v>6</v>
      </c>
      <c r="H172" s="5" t="s">
        <v>396</v>
      </c>
      <c r="I172" s="95">
        <v>48944</v>
      </c>
      <c r="J172" s="96"/>
      <c r="K172" s="97">
        <v>94828.999999999985</v>
      </c>
      <c r="L172" s="98"/>
      <c r="M172" s="97">
        <v>45884.999999999985</v>
      </c>
      <c r="N172" s="99"/>
      <c r="O172" s="147">
        <v>55317</v>
      </c>
      <c r="P172" s="96"/>
      <c r="Q172" s="148">
        <v>101202</v>
      </c>
      <c r="R172" s="100"/>
      <c r="S172" s="101">
        <v>69</v>
      </c>
      <c r="T172" s="96"/>
      <c r="U172" s="101">
        <v>4</v>
      </c>
      <c r="V172" s="58"/>
      <c r="W172" s="102">
        <f>S172-U172</f>
        <v>65</v>
      </c>
      <c r="X172" s="96"/>
      <c r="Y172" s="101">
        <v>82</v>
      </c>
      <c r="Z172" s="96"/>
      <c r="AA172" s="101">
        <v>5</v>
      </c>
      <c r="AB172" s="58"/>
      <c r="AC172" s="102">
        <f>Y172-AA172</f>
        <v>77</v>
      </c>
      <c r="AD172" s="58"/>
      <c r="AE172" s="101">
        <v>149</v>
      </c>
      <c r="AF172" s="96"/>
      <c r="AG172" s="101">
        <v>14</v>
      </c>
      <c r="AH172" s="58"/>
      <c r="AI172" s="102">
        <f>AE172-AG172</f>
        <v>135</v>
      </c>
      <c r="AJ172" s="96"/>
      <c r="AK172" s="101">
        <v>159</v>
      </c>
      <c r="AL172" s="96"/>
      <c r="AM172" s="101">
        <v>14</v>
      </c>
      <c r="AN172" s="58"/>
      <c r="AO172" s="102">
        <f>AK172-AM172</f>
        <v>145</v>
      </c>
      <c r="AP172" s="58"/>
      <c r="AQ172" s="103">
        <f>MAX((W172+AC172)/2,AC172)</f>
        <v>77</v>
      </c>
      <c r="AR172" s="96"/>
      <c r="AS172" s="103">
        <f>(AI172+AO172)/2</f>
        <v>140</v>
      </c>
      <c r="AT172" s="96"/>
      <c r="AU172" s="104">
        <f>AS172+AQ172</f>
        <v>217</v>
      </c>
      <c r="AV172">
        <f>ROUND(AU172*2.3*190,2)</f>
        <v>94829</v>
      </c>
    </row>
    <row r="173" spans="1:48" x14ac:dyDescent="0.25">
      <c r="A173" s="94">
        <v>118597</v>
      </c>
      <c r="B173" s="5">
        <v>8863022</v>
      </c>
      <c r="C173" s="5">
        <v>886</v>
      </c>
      <c r="D173" s="5" t="s">
        <v>394</v>
      </c>
      <c r="E173" s="6">
        <v>3022</v>
      </c>
      <c r="F173" s="5" t="s">
        <v>154</v>
      </c>
      <c r="G173" s="5" t="s">
        <v>6</v>
      </c>
      <c r="H173" s="5" t="s">
        <v>396</v>
      </c>
      <c r="I173" s="95">
        <v>16570</v>
      </c>
      <c r="J173" s="96"/>
      <c r="K173" s="97">
        <v>27967.999999999996</v>
      </c>
      <c r="L173" s="98"/>
      <c r="M173" s="97">
        <v>11397.999999999996</v>
      </c>
      <c r="N173" s="99"/>
      <c r="O173" s="147">
        <v>16315</v>
      </c>
      <c r="P173" s="96"/>
      <c r="Q173" s="148">
        <v>27713</v>
      </c>
      <c r="R173" s="100"/>
      <c r="S173" s="101">
        <v>26</v>
      </c>
      <c r="T173" s="96"/>
      <c r="U173" s="101">
        <v>1</v>
      </c>
      <c r="V173" s="58"/>
      <c r="W173" s="102">
        <f>S173-U173</f>
        <v>25</v>
      </c>
      <c r="X173" s="96"/>
      <c r="Y173" s="101">
        <v>27</v>
      </c>
      <c r="Z173" s="96"/>
      <c r="AA173" s="101">
        <v>1</v>
      </c>
      <c r="AB173" s="58"/>
      <c r="AC173" s="102">
        <f>Y173-AA173</f>
        <v>26</v>
      </c>
      <c r="AD173" s="58"/>
      <c r="AE173" s="101">
        <v>39</v>
      </c>
      <c r="AF173" s="96"/>
      <c r="AG173" s="101">
        <v>1</v>
      </c>
      <c r="AH173" s="58"/>
      <c r="AI173" s="102">
        <f>AE173-AG173</f>
        <v>38</v>
      </c>
      <c r="AJ173" s="96"/>
      <c r="AK173" s="101">
        <v>39</v>
      </c>
      <c r="AL173" s="96"/>
      <c r="AM173" s="101">
        <v>1</v>
      </c>
      <c r="AN173" s="58"/>
      <c r="AO173" s="102">
        <f>AK173-AM173</f>
        <v>38</v>
      </c>
      <c r="AP173" s="58"/>
      <c r="AQ173" s="103">
        <f>MAX((W173+AC173)/2,AC173)</f>
        <v>26</v>
      </c>
      <c r="AR173" s="96"/>
      <c r="AS173" s="103">
        <f>(AI173+AO173)/2</f>
        <v>38</v>
      </c>
      <c r="AT173" s="96"/>
      <c r="AU173" s="104">
        <f>AS173+AQ173</f>
        <v>64</v>
      </c>
      <c r="AV173">
        <f>ROUND(AU173*2.3*190,2)</f>
        <v>27968</v>
      </c>
    </row>
    <row r="174" spans="1:48" x14ac:dyDescent="0.25">
      <c r="A174" s="94">
        <v>118598</v>
      </c>
      <c r="B174" s="5">
        <v>8863023</v>
      </c>
      <c r="C174" s="5">
        <v>886</v>
      </c>
      <c r="D174" s="5" t="s">
        <v>394</v>
      </c>
      <c r="E174" s="6">
        <v>3023</v>
      </c>
      <c r="F174" s="5" t="s">
        <v>155</v>
      </c>
      <c r="G174" s="5" t="s">
        <v>6</v>
      </c>
      <c r="H174" s="5" t="s">
        <v>396</v>
      </c>
      <c r="I174" s="95">
        <v>17717</v>
      </c>
      <c r="J174" s="96"/>
      <c r="K174" s="97">
        <v>29497.499999999996</v>
      </c>
      <c r="L174" s="98"/>
      <c r="M174" s="97">
        <v>11780.499999999996</v>
      </c>
      <c r="N174" s="99"/>
      <c r="O174" s="147">
        <v>17207</v>
      </c>
      <c r="P174" s="96"/>
      <c r="Q174" s="148">
        <v>28988</v>
      </c>
      <c r="R174" s="100"/>
      <c r="S174" s="101">
        <v>29</v>
      </c>
      <c r="T174" s="96"/>
      <c r="U174" s="101">
        <v>0</v>
      </c>
      <c r="V174" s="58"/>
      <c r="W174" s="102">
        <f>S174-U174</f>
        <v>29</v>
      </c>
      <c r="X174" s="96"/>
      <c r="Y174" s="101">
        <v>27</v>
      </c>
      <c r="Z174" s="96"/>
      <c r="AA174" s="101">
        <v>1</v>
      </c>
      <c r="AB174" s="58"/>
      <c r="AC174" s="102">
        <f>Y174-AA174</f>
        <v>26</v>
      </c>
      <c r="AD174" s="58"/>
      <c r="AE174" s="101">
        <v>46</v>
      </c>
      <c r="AF174" s="96"/>
      <c r="AG174" s="101">
        <v>1</v>
      </c>
      <c r="AH174" s="58"/>
      <c r="AI174" s="102">
        <f>AE174-AG174</f>
        <v>45</v>
      </c>
      <c r="AJ174" s="96"/>
      <c r="AK174" s="101">
        <v>35</v>
      </c>
      <c r="AL174" s="96"/>
      <c r="AM174" s="101">
        <v>0</v>
      </c>
      <c r="AN174" s="58"/>
      <c r="AO174" s="102">
        <f>AK174-AM174</f>
        <v>35</v>
      </c>
      <c r="AP174" s="58"/>
      <c r="AQ174" s="103">
        <f>MAX((W174+AC174)/2,AC174)</f>
        <v>27.5</v>
      </c>
      <c r="AR174" s="96"/>
      <c r="AS174" s="103">
        <f>(AI174+AO174)/2</f>
        <v>40</v>
      </c>
      <c r="AT174" s="96"/>
      <c r="AU174" s="104">
        <f>AS174+AQ174</f>
        <v>67.5</v>
      </c>
      <c r="AV174">
        <f>ROUND(AU174*2.3*190,2)</f>
        <v>29497.5</v>
      </c>
    </row>
    <row r="175" spans="1:48" x14ac:dyDescent="0.25">
      <c r="A175" s="94">
        <v>118600</v>
      </c>
      <c r="B175" s="5">
        <v>8863027</v>
      </c>
      <c r="C175" s="5">
        <v>886</v>
      </c>
      <c r="D175" s="5" t="s">
        <v>394</v>
      </c>
      <c r="E175" s="6">
        <v>3027</v>
      </c>
      <c r="F175" s="5" t="s">
        <v>156</v>
      </c>
      <c r="G175" s="5" t="s">
        <v>6</v>
      </c>
      <c r="H175" s="5" t="s">
        <v>396</v>
      </c>
      <c r="I175" s="95">
        <v>8923</v>
      </c>
      <c r="J175" s="96"/>
      <c r="K175" s="97">
        <v>15076.499999999998</v>
      </c>
      <c r="L175" s="98"/>
      <c r="M175" s="97">
        <v>6153.4999999999982</v>
      </c>
      <c r="N175" s="99"/>
      <c r="O175" s="147">
        <v>8795</v>
      </c>
      <c r="P175" s="96"/>
      <c r="Q175" s="148">
        <v>14949</v>
      </c>
      <c r="R175" s="100"/>
      <c r="S175" s="101">
        <v>19</v>
      </c>
      <c r="T175" s="96"/>
      <c r="U175" s="101">
        <v>7</v>
      </c>
      <c r="V175" s="58"/>
      <c r="W175" s="102">
        <f>S175-U175</f>
        <v>12</v>
      </c>
      <c r="X175" s="96"/>
      <c r="Y175" s="101">
        <v>17</v>
      </c>
      <c r="Z175" s="96"/>
      <c r="AA175" s="101">
        <v>4</v>
      </c>
      <c r="AB175" s="58"/>
      <c r="AC175" s="102">
        <f>Y175-AA175</f>
        <v>13</v>
      </c>
      <c r="AD175" s="58"/>
      <c r="AE175" s="101">
        <v>31</v>
      </c>
      <c r="AF175" s="96"/>
      <c r="AG175" s="101">
        <v>9</v>
      </c>
      <c r="AH175" s="58"/>
      <c r="AI175" s="102">
        <f>AE175-AG175</f>
        <v>22</v>
      </c>
      <c r="AJ175" s="96"/>
      <c r="AK175" s="101">
        <v>31</v>
      </c>
      <c r="AL175" s="96"/>
      <c r="AM175" s="101">
        <v>10</v>
      </c>
      <c r="AN175" s="58"/>
      <c r="AO175" s="102">
        <f>AK175-AM175</f>
        <v>21</v>
      </c>
      <c r="AP175" s="58"/>
      <c r="AQ175" s="103">
        <f>MAX((W175+AC175)/2,AC175)</f>
        <v>13</v>
      </c>
      <c r="AR175" s="96"/>
      <c r="AS175" s="103">
        <f>(AI175+AO175)/2</f>
        <v>21.5</v>
      </c>
      <c r="AT175" s="96"/>
      <c r="AU175" s="104">
        <f>AS175+AQ175</f>
        <v>34.5</v>
      </c>
      <c r="AV175">
        <f>ROUND(AU175*2.3*190,2)</f>
        <v>15076.5</v>
      </c>
    </row>
    <row r="176" spans="1:48" x14ac:dyDescent="0.25">
      <c r="A176" s="94">
        <v>118601</v>
      </c>
      <c r="B176" s="5">
        <v>8863029</v>
      </c>
      <c r="C176" s="5">
        <v>886</v>
      </c>
      <c r="D176" s="5" t="s">
        <v>394</v>
      </c>
      <c r="E176" s="6">
        <v>3029</v>
      </c>
      <c r="F176" s="5" t="s">
        <v>157</v>
      </c>
      <c r="G176" s="5" t="s">
        <v>6</v>
      </c>
      <c r="H176" s="5" t="s">
        <v>396</v>
      </c>
      <c r="I176" s="95">
        <v>20776</v>
      </c>
      <c r="J176" s="96"/>
      <c r="K176" s="97">
        <v>34741.499999999993</v>
      </c>
      <c r="L176" s="98"/>
      <c r="M176" s="97">
        <v>13965.499999999993</v>
      </c>
      <c r="N176" s="99"/>
      <c r="O176" s="147">
        <v>20266</v>
      </c>
      <c r="P176" s="96"/>
      <c r="Q176" s="148">
        <v>34232</v>
      </c>
      <c r="R176" s="100"/>
      <c r="S176" s="101">
        <v>30</v>
      </c>
      <c r="T176" s="96"/>
      <c r="U176" s="101">
        <v>0</v>
      </c>
      <c r="V176" s="58"/>
      <c r="W176" s="102">
        <f>S176-U176</f>
        <v>30</v>
      </c>
      <c r="X176" s="96"/>
      <c r="Y176" s="101">
        <v>29</v>
      </c>
      <c r="Z176" s="96"/>
      <c r="AA176" s="101">
        <v>0</v>
      </c>
      <c r="AB176" s="58"/>
      <c r="AC176" s="102">
        <f>Y176-AA176</f>
        <v>29</v>
      </c>
      <c r="AD176" s="58"/>
      <c r="AE176" s="101">
        <v>56</v>
      </c>
      <c r="AF176" s="96"/>
      <c r="AG176" s="101">
        <v>5</v>
      </c>
      <c r="AH176" s="58"/>
      <c r="AI176" s="102">
        <f>AE176-AG176</f>
        <v>51</v>
      </c>
      <c r="AJ176" s="96"/>
      <c r="AK176" s="101">
        <v>54</v>
      </c>
      <c r="AL176" s="96"/>
      <c r="AM176" s="101">
        <v>5</v>
      </c>
      <c r="AN176" s="58"/>
      <c r="AO176" s="102">
        <f>AK176-AM176</f>
        <v>49</v>
      </c>
      <c r="AP176" s="58"/>
      <c r="AQ176" s="103">
        <f>MAX((W176+AC176)/2,AC176)</f>
        <v>29.5</v>
      </c>
      <c r="AR176" s="96"/>
      <c r="AS176" s="103">
        <f>(AI176+AO176)/2</f>
        <v>50</v>
      </c>
      <c r="AT176" s="96"/>
      <c r="AU176" s="104">
        <f>AS176+AQ176</f>
        <v>79.5</v>
      </c>
      <c r="AV176">
        <f>ROUND(AU176*2.3*190,2)</f>
        <v>34741.5</v>
      </c>
    </row>
    <row r="177" spans="1:48" x14ac:dyDescent="0.25">
      <c r="A177" s="94">
        <v>118602</v>
      </c>
      <c r="B177" s="5">
        <v>8863032</v>
      </c>
      <c r="C177" s="5">
        <v>886</v>
      </c>
      <c r="D177" s="5" t="s">
        <v>394</v>
      </c>
      <c r="E177" s="6">
        <v>3032</v>
      </c>
      <c r="F177" s="5" t="s">
        <v>158</v>
      </c>
      <c r="G177" s="5" t="s">
        <v>6</v>
      </c>
      <c r="H177" s="5" t="s">
        <v>396</v>
      </c>
      <c r="I177" s="95">
        <v>14021</v>
      </c>
      <c r="J177" s="96"/>
      <c r="K177" s="97">
        <v>24471.999999999996</v>
      </c>
      <c r="L177" s="98"/>
      <c r="M177" s="97">
        <v>10450.999999999996</v>
      </c>
      <c r="N177" s="99"/>
      <c r="O177" s="147">
        <v>14276</v>
      </c>
      <c r="P177" s="96"/>
      <c r="Q177" s="148">
        <v>24727</v>
      </c>
      <c r="R177" s="100"/>
      <c r="S177" s="101">
        <v>24</v>
      </c>
      <c r="T177" s="96"/>
      <c r="U177" s="101">
        <v>8</v>
      </c>
      <c r="V177" s="58"/>
      <c r="W177" s="102">
        <f>S177-U177</f>
        <v>16</v>
      </c>
      <c r="X177" s="96"/>
      <c r="Y177" s="101">
        <v>23</v>
      </c>
      <c r="Z177" s="96"/>
      <c r="AA177" s="101">
        <v>8</v>
      </c>
      <c r="AB177" s="58"/>
      <c r="AC177" s="102">
        <f>Y177-AA177</f>
        <v>15</v>
      </c>
      <c r="AD177" s="58"/>
      <c r="AE177" s="101">
        <v>45</v>
      </c>
      <c r="AF177" s="96"/>
      <c r="AG177" s="101">
        <v>6</v>
      </c>
      <c r="AH177" s="58"/>
      <c r="AI177" s="102">
        <f>AE177-AG177</f>
        <v>39</v>
      </c>
      <c r="AJ177" s="96"/>
      <c r="AK177" s="101">
        <v>48</v>
      </c>
      <c r="AL177" s="96"/>
      <c r="AM177" s="101">
        <v>6</v>
      </c>
      <c r="AN177" s="58"/>
      <c r="AO177" s="102">
        <f>AK177-AM177</f>
        <v>42</v>
      </c>
      <c r="AP177" s="58"/>
      <c r="AQ177" s="103">
        <f>MAX((W177+AC177)/2,AC177)</f>
        <v>15.5</v>
      </c>
      <c r="AR177" s="96"/>
      <c r="AS177" s="103">
        <f>(AI177+AO177)/2</f>
        <v>40.5</v>
      </c>
      <c r="AT177" s="96"/>
      <c r="AU177" s="104">
        <f>AS177+AQ177</f>
        <v>56</v>
      </c>
      <c r="AV177">
        <f>ROUND(AU177*2.3*190,2)</f>
        <v>24472</v>
      </c>
    </row>
    <row r="178" spans="1:48" x14ac:dyDescent="0.25">
      <c r="A178" s="94">
        <v>118603</v>
      </c>
      <c r="B178" s="5">
        <v>8863033</v>
      </c>
      <c r="C178" s="5">
        <v>886</v>
      </c>
      <c r="D178" s="5" t="s">
        <v>394</v>
      </c>
      <c r="E178" s="6">
        <v>3033</v>
      </c>
      <c r="F178" s="5" t="s">
        <v>159</v>
      </c>
      <c r="G178" s="5" t="s">
        <v>6</v>
      </c>
      <c r="H178" s="5" t="s">
        <v>396</v>
      </c>
      <c r="I178" s="95">
        <v>20521</v>
      </c>
      <c r="J178" s="96"/>
      <c r="K178" s="97">
        <v>34959.999999999993</v>
      </c>
      <c r="L178" s="98"/>
      <c r="M178" s="97">
        <v>14438.999999999993</v>
      </c>
      <c r="N178" s="99"/>
      <c r="O178" s="147">
        <v>20394</v>
      </c>
      <c r="P178" s="96"/>
      <c r="Q178" s="148">
        <v>34833</v>
      </c>
      <c r="R178" s="100"/>
      <c r="S178" s="101">
        <v>28</v>
      </c>
      <c r="T178" s="96"/>
      <c r="U178" s="101">
        <v>0</v>
      </c>
      <c r="V178" s="58"/>
      <c r="W178" s="102">
        <f>S178-U178</f>
        <v>28</v>
      </c>
      <c r="X178" s="96"/>
      <c r="Y178" s="101">
        <v>28</v>
      </c>
      <c r="Z178" s="96"/>
      <c r="AA178" s="101">
        <v>1</v>
      </c>
      <c r="AB178" s="58"/>
      <c r="AC178" s="102">
        <f>Y178-AA178</f>
        <v>27</v>
      </c>
      <c r="AD178" s="58"/>
      <c r="AE178" s="101">
        <v>60</v>
      </c>
      <c r="AF178" s="96"/>
      <c r="AG178" s="101">
        <v>3</v>
      </c>
      <c r="AH178" s="58"/>
      <c r="AI178" s="102">
        <f>AE178-AG178</f>
        <v>57</v>
      </c>
      <c r="AJ178" s="96"/>
      <c r="AK178" s="101">
        <v>50</v>
      </c>
      <c r="AL178" s="96"/>
      <c r="AM178" s="101">
        <v>2</v>
      </c>
      <c r="AN178" s="58"/>
      <c r="AO178" s="102">
        <f>AK178-AM178</f>
        <v>48</v>
      </c>
      <c r="AP178" s="58"/>
      <c r="AQ178" s="103">
        <f>MAX((W178+AC178)/2,AC178)</f>
        <v>27.5</v>
      </c>
      <c r="AR178" s="96"/>
      <c r="AS178" s="103">
        <f>(AI178+AO178)/2</f>
        <v>52.5</v>
      </c>
      <c r="AT178" s="96"/>
      <c r="AU178" s="104">
        <f>AS178+AQ178</f>
        <v>80</v>
      </c>
      <c r="AV178">
        <f>ROUND(AU178*2.3*190,2)</f>
        <v>34960</v>
      </c>
    </row>
    <row r="179" spans="1:48" x14ac:dyDescent="0.25">
      <c r="A179" s="94">
        <v>118604</v>
      </c>
      <c r="B179" s="5">
        <v>8863034</v>
      </c>
      <c r="C179" s="5">
        <v>886</v>
      </c>
      <c r="D179" s="5" t="s">
        <v>394</v>
      </c>
      <c r="E179" s="6">
        <v>3034</v>
      </c>
      <c r="F179" s="5" t="s">
        <v>160</v>
      </c>
      <c r="G179" s="5" t="s">
        <v>6</v>
      </c>
      <c r="H179" s="5" t="s">
        <v>396</v>
      </c>
      <c r="I179" s="95">
        <v>18992</v>
      </c>
      <c r="J179" s="96"/>
      <c r="K179" s="97">
        <v>31682.499999999996</v>
      </c>
      <c r="L179" s="98"/>
      <c r="M179" s="97">
        <v>12690.499999999996</v>
      </c>
      <c r="N179" s="99"/>
      <c r="O179" s="147">
        <v>18482</v>
      </c>
      <c r="P179" s="96"/>
      <c r="Q179" s="148">
        <v>31173</v>
      </c>
      <c r="R179" s="100"/>
      <c r="S179" s="101">
        <v>27</v>
      </c>
      <c r="T179" s="96"/>
      <c r="U179" s="101">
        <v>0</v>
      </c>
      <c r="V179" s="58"/>
      <c r="W179" s="102">
        <f>S179-U179</f>
        <v>27</v>
      </c>
      <c r="X179" s="96"/>
      <c r="Y179" s="101">
        <v>24</v>
      </c>
      <c r="Z179" s="96"/>
      <c r="AA179" s="101">
        <v>0</v>
      </c>
      <c r="AB179" s="58"/>
      <c r="AC179" s="102">
        <f>Y179-AA179</f>
        <v>24</v>
      </c>
      <c r="AD179" s="58"/>
      <c r="AE179" s="101">
        <v>48</v>
      </c>
      <c r="AF179" s="96"/>
      <c r="AG179" s="101">
        <v>0</v>
      </c>
      <c r="AH179" s="58"/>
      <c r="AI179" s="102">
        <f>AE179-AG179</f>
        <v>48</v>
      </c>
      <c r="AJ179" s="96"/>
      <c r="AK179" s="101">
        <v>46</v>
      </c>
      <c r="AL179" s="96"/>
      <c r="AM179" s="101">
        <v>0</v>
      </c>
      <c r="AN179" s="58"/>
      <c r="AO179" s="102">
        <f>AK179-AM179</f>
        <v>46</v>
      </c>
      <c r="AP179" s="58"/>
      <c r="AQ179" s="103">
        <f>MAX((W179+AC179)/2,AC179)</f>
        <v>25.5</v>
      </c>
      <c r="AR179" s="96"/>
      <c r="AS179" s="103">
        <f>(AI179+AO179)/2</f>
        <v>47</v>
      </c>
      <c r="AT179" s="96"/>
      <c r="AU179" s="104">
        <f>AS179+AQ179</f>
        <v>72.5</v>
      </c>
      <c r="AV179">
        <f>ROUND(AU179*2.3*190,2)</f>
        <v>31682.5</v>
      </c>
    </row>
    <row r="180" spans="1:48" x14ac:dyDescent="0.25">
      <c r="A180" s="94">
        <v>118605</v>
      </c>
      <c r="B180" s="5">
        <v>8863035</v>
      </c>
      <c r="C180" s="5">
        <v>886</v>
      </c>
      <c r="D180" s="5" t="s">
        <v>394</v>
      </c>
      <c r="E180" s="6">
        <v>3035</v>
      </c>
      <c r="F180" s="5" t="s">
        <v>161</v>
      </c>
      <c r="G180" s="5" t="s">
        <v>6</v>
      </c>
      <c r="H180" s="5" t="s">
        <v>396</v>
      </c>
      <c r="I180" s="95">
        <v>15168</v>
      </c>
      <c r="J180" s="96"/>
      <c r="K180" s="97">
        <v>33430.499999999993</v>
      </c>
      <c r="L180" s="98"/>
      <c r="M180" s="97">
        <v>18262.499999999993</v>
      </c>
      <c r="N180" s="99"/>
      <c r="O180" s="147">
        <v>19502</v>
      </c>
      <c r="P180" s="96"/>
      <c r="Q180" s="148">
        <v>37765</v>
      </c>
      <c r="R180" s="100"/>
      <c r="S180" s="101">
        <v>37</v>
      </c>
      <c r="T180" s="96"/>
      <c r="U180" s="101">
        <v>1</v>
      </c>
      <c r="V180" s="58"/>
      <c r="W180" s="102">
        <f>S180-U180</f>
        <v>36</v>
      </c>
      <c r="X180" s="96"/>
      <c r="Y180" s="101">
        <v>35</v>
      </c>
      <c r="Z180" s="96"/>
      <c r="AA180" s="101">
        <v>2</v>
      </c>
      <c r="AB180" s="58"/>
      <c r="AC180" s="102">
        <f>Y180-AA180</f>
        <v>33</v>
      </c>
      <c r="AD180" s="58"/>
      <c r="AE180" s="101">
        <v>50</v>
      </c>
      <c r="AF180" s="96"/>
      <c r="AG180" s="101">
        <v>5</v>
      </c>
      <c r="AH180" s="58"/>
      <c r="AI180" s="102">
        <f>AE180-AG180</f>
        <v>45</v>
      </c>
      <c r="AJ180" s="96"/>
      <c r="AK180" s="101">
        <v>46</v>
      </c>
      <c r="AL180" s="96"/>
      <c r="AM180" s="101">
        <v>7</v>
      </c>
      <c r="AN180" s="58"/>
      <c r="AO180" s="102">
        <f>AK180-AM180</f>
        <v>39</v>
      </c>
      <c r="AP180" s="58"/>
      <c r="AQ180" s="103">
        <f>MAX((W180+AC180)/2,AC180)</f>
        <v>34.5</v>
      </c>
      <c r="AR180" s="96"/>
      <c r="AS180" s="103">
        <f>(AI180+AO180)/2</f>
        <v>42</v>
      </c>
      <c r="AT180" s="96"/>
      <c r="AU180" s="104">
        <f>AS180+AQ180</f>
        <v>76.5</v>
      </c>
      <c r="AV180">
        <f>ROUND(AU180*2.3*190,2)</f>
        <v>33430.5</v>
      </c>
    </row>
    <row r="181" spans="1:48" x14ac:dyDescent="0.25">
      <c r="A181" s="94">
        <v>118606</v>
      </c>
      <c r="B181" s="5">
        <v>8863037</v>
      </c>
      <c r="C181" s="5">
        <v>886</v>
      </c>
      <c r="D181" s="5" t="s">
        <v>394</v>
      </c>
      <c r="E181" s="6">
        <v>3037</v>
      </c>
      <c r="F181" s="5" t="s">
        <v>162</v>
      </c>
      <c r="G181" s="5" t="s">
        <v>6</v>
      </c>
      <c r="H181" s="5" t="s">
        <v>396</v>
      </c>
      <c r="I181" s="95">
        <v>21031</v>
      </c>
      <c r="J181" s="96"/>
      <c r="K181" s="97">
        <v>30589.999999999996</v>
      </c>
      <c r="L181" s="98"/>
      <c r="M181" s="97">
        <v>9558.9999999999964</v>
      </c>
      <c r="N181" s="99"/>
      <c r="O181" s="147">
        <v>17845</v>
      </c>
      <c r="P181" s="96"/>
      <c r="Q181" s="148">
        <v>27404</v>
      </c>
      <c r="R181" s="100"/>
      <c r="S181" s="101">
        <v>27</v>
      </c>
      <c r="T181" s="96"/>
      <c r="U181" s="101">
        <v>0</v>
      </c>
      <c r="V181" s="58"/>
      <c r="W181" s="102">
        <f>S181-U181</f>
        <v>27</v>
      </c>
      <c r="X181" s="96"/>
      <c r="Y181" s="101">
        <v>26</v>
      </c>
      <c r="Z181" s="96"/>
      <c r="AA181" s="101">
        <v>0</v>
      </c>
      <c r="AB181" s="58"/>
      <c r="AC181" s="102">
        <f>Y181-AA181</f>
        <v>26</v>
      </c>
      <c r="AD181" s="58"/>
      <c r="AE181" s="101">
        <v>45</v>
      </c>
      <c r="AF181" s="96"/>
      <c r="AG181" s="101">
        <v>0</v>
      </c>
      <c r="AH181" s="58"/>
      <c r="AI181" s="102">
        <f>AE181-AG181</f>
        <v>45</v>
      </c>
      <c r="AJ181" s="96"/>
      <c r="AK181" s="101">
        <v>43</v>
      </c>
      <c r="AL181" s="96"/>
      <c r="AM181" s="101">
        <v>1</v>
      </c>
      <c r="AN181" s="58"/>
      <c r="AO181" s="102">
        <f>AK181-AM181</f>
        <v>42</v>
      </c>
      <c r="AP181" s="58"/>
      <c r="AQ181" s="103">
        <f>MAX((W181+AC181)/2,AC181)</f>
        <v>26.5</v>
      </c>
      <c r="AR181" s="96"/>
      <c r="AS181" s="103">
        <f>(AI181+AO181)/2</f>
        <v>43.5</v>
      </c>
      <c r="AT181" s="96"/>
      <c r="AU181" s="104">
        <f>AS181+AQ181</f>
        <v>70</v>
      </c>
      <c r="AV181">
        <f>ROUND(AU181*2.3*190,2)</f>
        <v>30590</v>
      </c>
    </row>
    <row r="182" spans="1:48" x14ac:dyDescent="0.25">
      <c r="A182" s="94">
        <v>118607</v>
      </c>
      <c r="B182" s="5">
        <v>8863042</v>
      </c>
      <c r="C182" s="5">
        <v>886</v>
      </c>
      <c r="D182" s="5" t="s">
        <v>394</v>
      </c>
      <c r="E182" s="6">
        <v>3042</v>
      </c>
      <c r="F182" s="5" t="s">
        <v>163</v>
      </c>
      <c r="G182" s="5" t="s">
        <v>6</v>
      </c>
      <c r="H182" s="5" t="s">
        <v>399</v>
      </c>
      <c r="I182" s="95">
        <v>12109</v>
      </c>
      <c r="J182" s="96"/>
      <c r="K182" s="97">
        <v>23160.999999999996</v>
      </c>
      <c r="L182" s="98"/>
      <c r="M182" s="97">
        <v>11051.999999999996</v>
      </c>
      <c r="N182" s="99"/>
      <c r="O182" s="147">
        <v>13511</v>
      </c>
      <c r="P182" s="96"/>
      <c r="Q182" s="148">
        <v>24563</v>
      </c>
      <c r="R182" s="100"/>
      <c r="S182" s="101">
        <v>19</v>
      </c>
      <c r="T182" s="96"/>
      <c r="U182" s="101">
        <v>0</v>
      </c>
      <c r="V182" s="58"/>
      <c r="W182" s="102">
        <f>S182-U182</f>
        <v>19</v>
      </c>
      <c r="X182" s="96"/>
      <c r="Y182" s="101">
        <v>20</v>
      </c>
      <c r="Z182" s="96"/>
      <c r="AA182" s="101">
        <v>0</v>
      </c>
      <c r="AB182" s="58"/>
      <c r="AC182" s="102">
        <f>Y182-AA182</f>
        <v>20</v>
      </c>
      <c r="AD182" s="58"/>
      <c r="AE182" s="101">
        <v>32</v>
      </c>
      <c r="AF182" s="96"/>
      <c r="AG182" s="101">
        <v>0</v>
      </c>
      <c r="AH182" s="58"/>
      <c r="AI182" s="102">
        <f>AE182-AG182</f>
        <v>32</v>
      </c>
      <c r="AJ182" s="96"/>
      <c r="AK182" s="101">
        <v>34</v>
      </c>
      <c r="AL182" s="96"/>
      <c r="AM182" s="101">
        <v>0</v>
      </c>
      <c r="AN182" s="58"/>
      <c r="AO182" s="102">
        <f>AK182-AM182</f>
        <v>34</v>
      </c>
      <c r="AP182" s="58"/>
      <c r="AQ182" s="103">
        <f>MAX((W182+AC182)/2,AC182)</f>
        <v>20</v>
      </c>
      <c r="AR182" s="96"/>
      <c r="AS182" s="103">
        <f>(AI182+AO182)/2</f>
        <v>33</v>
      </c>
      <c r="AT182" s="96"/>
      <c r="AU182" s="104">
        <f>AS182+AQ182</f>
        <v>53</v>
      </c>
      <c r="AV182">
        <f>ROUND(AU182*2.3*190,2)</f>
        <v>23161</v>
      </c>
    </row>
    <row r="183" spans="1:48" x14ac:dyDescent="0.25">
      <c r="A183" s="94">
        <v>118608</v>
      </c>
      <c r="B183" s="5">
        <v>8863043</v>
      </c>
      <c r="C183" s="5">
        <v>886</v>
      </c>
      <c r="D183" s="5" t="s">
        <v>394</v>
      </c>
      <c r="E183" s="6">
        <v>3043</v>
      </c>
      <c r="F183" s="5" t="s">
        <v>164</v>
      </c>
      <c r="G183" s="5" t="s">
        <v>6</v>
      </c>
      <c r="H183" s="5" t="s">
        <v>396</v>
      </c>
      <c r="I183" s="95">
        <v>4844</v>
      </c>
      <c r="J183" s="96"/>
      <c r="K183" s="97">
        <v>10924.999999999998</v>
      </c>
      <c r="L183" s="98"/>
      <c r="M183" s="97">
        <v>6080.9999999999982</v>
      </c>
      <c r="N183" s="99"/>
      <c r="O183" s="147">
        <v>6373</v>
      </c>
      <c r="P183" s="96"/>
      <c r="Q183" s="148">
        <v>12454</v>
      </c>
      <c r="R183" s="100"/>
      <c r="S183" s="101">
        <v>13</v>
      </c>
      <c r="T183" s="96"/>
      <c r="U183" s="101">
        <v>1</v>
      </c>
      <c r="V183" s="58"/>
      <c r="W183" s="102">
        <f>S183-U183</f>
        <v>12</v>
      </c>
      <c r="X183" s="96"/>
      <c r="Y183" s="101">
        <v>11</v>
      </c>
      <c r="Z183" s="96"/>
      <c r="AA183" s="101">
        <v>1</v>
      </c>
      <c r="AB183" s="58"/>
      <c r="AC183" s="102">
        <f>Y183-AA183</f>
        <v>10</v>
      </c>
      <c r="AD183" s="58"/>
      <c r="AE183" s="101">
        <v>15</v>
      </c>
      <c r="AF183" s="96"/>
      <c r="AG183" s="101">
        <v>3</v>
      </c>
      <c r="AH183" s="58"/>
      <c r="AI183" s="102">
        <f>AE183-AG183</f>
        <v>12</v>
      </c>
      <c r="AJ183" s="96"/>
      <c r="AK183" s="101">
        <v>18</v>
      </c>
      <c r="AL183" s="96"/>
      <c r="AM183" s="101">
        <v>2</v>
      </c>
      <c r="AN183" s="58"/>
      <c r="AO183" s="102">
        <f>AK183-AM183</f>
        <v>16</v>
      </c>
      <c r="AP183" s="58"/>
      <c r="AQ183" s="103">
        <f>MAX((W183+AC183)/2,AC183)</f>
        <v>11</v>
      </c>
      <c r="AR183" s="96"/>
      <c r="AS183" s="103">
        <f>(AI183+AO183)/2</f>
        <v>14</v>
      </c>
      <c r="AT183" s="96"/>
      <c r="AU183" s="104">
        <f>AS183+AQ183</f>
        <v>25</v>
      </c>
      <c r="AV183">
        <f>ROUND(AU183*2.3*190,2)</f>
        <v>10925</v>
      </c>
    </row>
    <row r="184" spans="1:48" x14ac:dyDescent="0.25">
      <c r="A184" s="94">
        <v>118611</v>
      </c>
      <c r="B184" s="5">
        <v>8863050</v>
      </c>
      <c r="C184" s="5">
        <v>886</v>
      </c>
      <c r="D184" s="5" t="s">
        <v>394</v>
      </c>
      <c r="E184" s="6">
        <v>3050</v>
      </c>
      <c r="F184" s="5" t="s">
        <v>165</v>
      </c>
      <c r="G184" s="5" t="s">
        <v>6</v>
      </c>
      <c r="H184" s="5" t="s">
        <v>396</v>
      </c>
      <c r="I184" s="95">
        <v>58886</v>
      </c>
      <c r="J184" s="96"/>
      <c r="K184" s="97">
        <v>99854.499999999985</v>
      </c>
      <c r="L184" s="98"/>
      <c r="M184" s="97">
        <v>40968.499999999985</v>
      </c>
      <c r="N184" s="99"/>
      <c r="O184" s="147">
        <v>58249</v>
      </c>
      <c r="P184" s="96"/>
      <c r="Q184" s="148">
        <v>99218</v>
      </c>
      <c r="R184" s="100"/>
      <c r="S184" s="101">
        <v>83</v>
      </c>
      <c r="T184" s="96"/>
      <c r="U184" s="101">
        <v>4</v>
      </c>
      <c r="V184" s="58"/>
      <c r="W184" s="102">
        <f>S184-U184</f>
        <v>79</v>
      </c>
      <c r="X184" s="96"/>
      <c r="Y184" s="101">
        <v>83</v>
      </c>
      <c r="Z184" s="96"/>
      <c r="AA184" s="101">
        <v>6</v>
      </c>
      <c r="AB184" s="58"/>
      <c r="AC184" s="102">
        <f>Y184-AA184</f>
        <v>77</v>
      </c>
      <c r="AD184" s="58"/>
      <c r="AE184" s="101">
        <v>159</v>
      </c>
      <c r="AF184" s="96"/>
      <c r="AG184" s="101">
        <v>5</v>
      </c>
      <c r="AH184" s="58"/>
      <c r="AI184" s="102">
        <f>AE184-AG184</f>
        <v>154</v>
      </c>
      <c r="AJ184" s="96"/>
      <c r="AK184" s="101">
        <v>153</v>
      </c>
      <c r="AL184" s="96"/>
      <c r="AM184" s="101">
        <v>6</v>
      </c>
      <c r="AN184" s="58"/>
      <c r="AO184" s="102">
        <f>AK184-AM184</f>
        <v>147</v>
      </c>
      <c r="AP184" s="58"/>
      <c r="AQ184" s="103">
        <f>MAX((W184+AC184)/2,AC184)</f>
        <v>78</v>
      </c>
      <c r="AR184" s="96"/>
      <c r="AS184" s="103">
        <f>(AI184+AO184)/2</f>
        <v>150.5</v>
      </c>
      <c r="AT184" s="96"/>
      <c r="AU184" s="104">
        <f>AS184+AQ184</f>
        <v>228.5</v>
      </c>
      <c r="AV184">
        <f>ROUND(AU184*2.3*190,2)</f>
        <v>99854.5</v>
      </c>
    </row>
    <row r="185" spans="1:48" x14ac:dyDescent="0.25">
      <c r="A185" s="94">
        <v>118613</v>
      </c>
      <c r="B185" s="5">
        <v>8863052</v>
      </c>
      <c r="C185" s="5">
        <v>886</v>
      </c>
      <c r="D185" s="5" t="s">
        <v>394</v>
      </c>
      <c r="E185" s="6">
        <v>3052</v>
      </c>
      <c r="F185" s="5" t="s">
        <v>166</v>
      </c>
      <c r="G185" s="5" t="s">
        <v>6</v>
      </c>
      <c r="H185" s="5" t="s">
        <v>396</v>
      </c>
      <c r="I185" s="95">
        <v>18609</v>
      </c>
      <c r="J185" s="96"/>
      <c r="K185" s="97">
        <v>43262.999999999993</v>
      </c>
      <c r="L185" s="98"/>
      <c r="M185" s="97">
        <v>24653.999999999993</v>
      </c>
      <c r="N185" s="99"/>
      <c r="O185" s="147">
        <v>25237</v>
      </c>
      <c r="P185" s="96"/>
      <c r="Q185" s="148">
        <v>49891</v>
      </c>
      <c r="R185" s="100"/>
      <c r="S185" s="101">
        <v>36</v>
      </c>
      <c r="T185" s="96"/>
      <c r="U185" s="101">
        <v>3</v>
      </c>
      <c r="V185" s="58"/>
      <c r="W185" s="102">
        <f>S185-U185</f>
        <v>33</v>
      </c>
      <c r="X185" s="96"/>
      <c r="Y185" s="101">
        <v>39</v>
      </c>
      <c r="Z185" s="96"/>
      <c r="AA185" s="101">
        <v>3</v>
      </c>
      <c r="AB185" s="58"/>
      <c r="AC185" s="102">
        <f>Y185-AA185</f>
        <v>36</v>
      </c>
      <c r="AD185" s="58"/>
      <c r="AE185" s="101">
        <v>65</v>
      </c>
      <c r="AF185" s="96"/>
      <c r="AG185" s="101">
        <v>7</v>
      </c>
      <c r="AH185" s="58"/>
      <c r="AI185" s="102">
        <f>AE185-AG185</f>
        <v>58</v>
      </c>
      <c r="AJ185" s="96"/>
      <c r="AK185" s="101">
        <v>74</v>
      </c>
      <c r="AL185" s="96"/>
      <c r="AM185" s="101">
        <v>6</v>
      </c>
      <c r="AN185" s="58"/>
      <c r="AO185" s="102">
        <f>AK185-AM185</f>
        <v>68</v>
      </c>
      <c r="AP185" s="58"/>
      <c r="AQ185" s="103">
        <f>MAX((W185+AC185)/2,AC185)</f>
        <v>36</v>
      </c>
      <c r="AR185" s="96"/>
      <c r="AS185" s="103">
        <f>(AI185+AO185)/2</f>
        <v>63</v>
      </c>
      <c r="AT185" s="96"/>
      <c r="AU185" s="104">
        <f>AS185+AQ185</f>
        <v>99</v>
      </c>
      <c r="AV185">
        <f>ROUND(AU185*2.3*190,2)</f>
        <v>43263</v>
      </c>
    </row>
    <row r="186" spans="1:48" x14ac:dyDescent="0.25">
      <c r="A186" s="94">
        <v>118614</v>
      </c>
      <c r="B186" s="5">
        <v>8863053</v>
      </c>
      <c r="C186" s="5">
        <v>886</v>
      </c>
      <c r="D186" s="5" t="s">
        <v>394</v>
      </c>
      <c r="E186" s="6">
        <v>3053</v>
      </c>
      <c r="F186" s="5" t="s">
        <v>167</v>
      </c>
      <c r="G186" s="5" t="s">
        <v>6</v>
      </c>
      <c r="H186" s="5" t="s">
        <v>396</v>
      </c>
      <c r="I186" s="95">
        <v>13129</v>
      </c>
      <c r="J186" s="96"/>
      <c r="K186" s="97">
        <v>22942.499999999996</v>
      </c>
      <c r="L186" s="98"/>
      <c r="M186" s="97">
        <v>9813.4999999999964</v>
      </c>
      <c r="N186" s="99"/>
      <c r="O186" s="147">
        <v>13384</v>
      </c>
      <c r="P186" s="96"/>
      <c r="Q186" s="148">
        <v>23198</v>
      </c>
      <c r="R186" s="100"/>
      <c r="S186" s="101">
        <v>20</v>
      </c>
      <c r="T186" s="96"/>
      <c r="U186" s="101">
        <v>2</v>
      </c>
      <c r="V186" s="58"/>
      <c r="W186" s="102">
        <f>S186-U186</f>
        <v>18</v>
      </c>
      <c r="X186" s="96"/>
      <c r="Y186" s="101">
        <v>19</v>
      </c>
      <c r="Z186" s="96"/>
      <c r="AA186" s="101">
        <v>2</v>
      </c>
      <c r="AB186" s="58"/>
      <c r="AC186" s="102">
        <f>Y186-AA186</f>
        <v>17</v>
      </c>
      <c r="AD186" s="58"/>
      <c r="AE186" s="101">
        <v>37</v>
      </c>
      <c r="AF186" s="96"/>
      <c r="AG186" s="101">
        <v>2</v>
      </c>
      <c r="AH186" s="58"/>
      <c r="AI186" s="102">
        <f>AE186-AG186</f>
        <v>35</v>
      </c>
      <c r="AJ186" s="96"/>
      <c r="AK186" s="101">
        <v>37</v>
      </c>
      <c r="AL186" s="96"/>
      <c r="AM186" s="101">
        <v>2</v>
      </c>
      <c r="AN186" s="58"/>
      <c r="AO186" s="102">
        <f>AK186-AM186</f>
        <v>35</v>
      </c>
      <c r="AP186" s="58"/>
      <c r="AQ186" s="103">
        <f>MAX((W186+AC186)/2,AC186)</f>
        <v>17.5</v>
      </c>
      <c r="AR186" s="96"/>
      <c r="AS186" s="103">
        <f>(AI186+AO186)/2</f>
        <v>35</v>
      </c>
      <c r="AT186" s="96"/>
      <c r="AU186" s="104">
        <f>AS186+AQ186</f>
        <v>52.5</v>
      </c>
      <c r="AV186">
        <f>ROUND(AU186*2.3*190,2)</f>
        <v>22942.5</v>
      </c>
    </row>
    <row r="187" spans="1:48" x14ac:dyDescent="0.25">
      <c r="A187" s="94">
        <v>118615</v>
      </c>
      <c r="B187" s="5">
        <v>8863054</v>
      </c>
      <c r="C187" s="5">
        <v>886</v>
      </c>
      <c r="D187" s="5" t="s">
        <v>394</v>
      </c>
      <c r="E187" s="6">
        <v>3054</v>
      </c>
      <c r="F187" s="5" t="s">
        <v>168</v>
      </c>
      <c r="G187" s="5" t="s">
        <v>6</v>
      </c>
      <c r="H187" s="5" t="s">
        <v>396</v>
      </c>
      <c r="I187" s="95">
        <v>12491</v>
      </c>
      <c r="J187" s="96"/>
      <c r="K187" s="97">
        <v>22286.999999999996</v>
      </c>
      <c r="L187" s="98"/>
      <c r="M187" s="97">
        <v>9795.9999999999964</v>
      </c>
      <c r="N187" s="99"/>
      <c r="O187" s="147">
        <v>13001</v>
      </c>
      <c r="P187" s="96"/>
      <c r="Q187" s="148">
        <v>22797</v>
      </c>
      <c r="R187" s="100"/>
      <c r="S187" s="101">
        <v>16</v>
      </c>
      <c r="T187" s="96"/>
      <c r="U187" s="101">
        <v>0</v>
      </c>
      <c r="V187" s="58"/>
      <c r="W187" s="102">
        <f>S187-U187</f>
        <v>16</v>
      </c>
      <c r="X187" s="96"/>
      <c r="Y187" s="101">
        <v>18</v>
      </c>
      <c r="Z187" s="96"/>
      <c r="AA187" s="101">
        <v>0</v>
      </c>
      <c r="AB187" s="58"/>
      <c r="AC187" s="102">
        <f>Y187-AA187</f>
        <v>18</v>
      </c>
      <c r="AD187" s="58"/>
      <c r="AE187" s="101">
        <v>33</v>
      </c>
      <c r="AF187" s="96"/>
      <c r="AG187" s="101">
        <v>1</v>
      </c>
      <c r="AH187" s="58"/>
      <c r="AI187" s="102">
        <f>AE187-AG187</f>
        <v>32</v>
      </c>
      <c r="AJ187" s="96"/>
      <c r="AK187" s="101">
        <v>35</v>
      </c>
      <c r="AL187" s="96"/>
      <c r="AM187" s="101">
        <v>1</v>
      </c>
      <c r="AN187" s="58"/>
      <c r="AO187" s="102">
        <f>AK187-AM187</f>
        <v>34</v>
      </c>
      <c r="AP187" s="58"/>
      <c r="AQ187" s="103">
        <f>MAX((W187+AC187)/2,AC187)</f>
        <v>18</v>
      </c>
      <c r="AR187" s="96"/>
      <c r="AS187" s="103">
        <f>(AI187+AO187)/2</f>
        <v>33</v>
      </c>
      <c r="AT187" s="96"/>
      <c r="AU187" s="104">
        <f>AS187+AQ187</f>
        <v>51</v>
      </c>
      <c r="AV187">
        <f>ROUND(AU187*2.3*190,2)</f>
        <v>22287</v>
      </c>
    </row>
    <row r="188" spans="1:48" x14ac:dyDescent="0.25">
      <c r="A188" s="94">
        <v>118616</v>
      </c>
      <c r="B188" s="5">
        <v>8863055</v>
      </c>
      <c r="C188" s="5">
        <v>886</v>
      </c>
      <c r="D188" s="5" t="s">
        <v>394</v>
      </c>
      <c r="E188" s="6">
        <v>3055</v>
      </c>
      <c r="F188" s="5" t="s">
        <v>169</v>
      </c>
      <c r="G188" s="5" t="s">
        <v>6</v>
      </c>
      <c r="H188" s="5" t="s">
        <v>396</v>
      </c>
      <c r="I188" s="95">
        <v>23325</v>
      </c>
      <c r="J188" s="96"/>
      <c r="K188" s="97">
        <v>41296.499999999993</v>
      </c>
      <c r="L188" s="98"/>
      <c r="M188" s="97">
        <v>17971.499999999993</v>
      </c>
      <c r="N188" s="99"/>
      <c r="O188" s="147">
        <v>24090</v>
      </c>
      <c r="P188" s="96"/>
      <c r="Q188" s="148">
        <v>42062</v>
      </c>
      <c r="R188" s="100"/>
      <c r="S188" s="101">
        <v>36</v>
      </c>
      <c r="T188" s="96"/>
      <c r="U188" s="101">
        <v>4</v>
      </c>
      <c r="V188" s="58"/>
      <c r="W188" s="102">
        <f>S188-U188</f>
        <v>32</v>
      </c>
      <c r="X188" s="96"/>
      <c r="Y188" s="101">
        <v>37</v>
      </c>
      <c r="Z188" s="96"/>
      <c r="AA188" s="101">
        <v>4</v>
      </c>
      <c r="AB188" s="58"/>
      <c r="AC188" s="102">
        <f>Y188-AA188</f>
        <v>33</v>
      </c>
      <c r="AD188" s="58"/>
      <c r="AE188" s="101">
        <v>68</v>
      </c>
      <c r="AF188" s="96"/>
      <c r="AG188" s="101">
        <v>5</v>
      </c>
      <c r="AH188" s="58"/>
      <c r="AI188" s="102">
        <f>AE188-AG188</f>
        <v>63</v>
      </c>
      <c r="AJ188" s="96"/>
      <c r="AK188" s="101">
        <v>65</v>
      </c>
      <c r="AL188" s="96"/>
      <c r="AM188" s="101">
        <v>5</v>
      </c>
      <c r="AN188" s="58"/>
      <c r="AO188" s="102">
        <f>AK188-AM188</f>
        <v>60</v>
      </c>
      <c r="AP188" s="58"/>
      <c r="AQ188" s="103">
        <f>MAX((W188+AC188)/2,AC188)</f>
        <v>33</v>
      </c>
      <c r="AR188" s="96"/>
      <c r="AS188" s="103">
        <f>(AI188+AO188)/2</f>
        <v>61.5</v>
      </c>
      <c r="AT188" s="96"/>
      <c r="AU188" s="104">
        <f>AS188+AQ188</f>
        <v>94.5</v>
      </c>
      <c r="AV188">
        <f>ROUND(AU188*2.3*190,2)</f>
        <v>41296.5</v>
      </c>
    </row>
    <row r="189" spans="1:48" x14ac:dyDescent="0.25">
      <c r="A189" s="94">
        <v>118617</v>
      </c>
      <c r="B189" s="5">
        <v>8863057</v>
      </c>
      <c r="C189" s="5">
        <v>886</v>
      </c>
      <c r="D189" s="5" t="s">
        <v>394</v>
      </c>
      <c r="E189" s="6">
        <v>3057</v>
      </c>
      <c r="F189" s="5" t="s">
        <v>167</v>
      </c>
      <c r="G189" s="5" t="s">
        <v>6</v>
      </c>
      <c r="H189" s="5" t="s">
        <v>396</v>
      </c>
      <c r="I189" s="95">
        <v>12746</v>
      </c>
      <c r="J189" s="96"/>
      <c r="K189" s="97">
        <v>18790.999999999996</v>
      </c>
      <c r="L189" s="98"/>
      <c r="M189" s="97">
        <v>6044.9999999999964</v>
      </c>
      <c r="N189" s="99"/>
      <c r="O189" s="147">
        <v>10962</v>
      </c>
      <c r="P189" s="96"/>
      <c r="Q189" s="148">
        <v>17007</v>
      </c>
      <c r="R189" s="100"/>
      <c r="S189" s="101">
        <v>16</v>
      </c>
      <c r="T189" s="96"/>
      <c r="U189" s="101">
        <v>1</v>
      </c>
      <c r="V189" s="58"/>
      <c r="W189" s="102">
        <f>S189-U189</f>
        <v>15</v>
      </c>
      <c r="X189" s="96"/>
      <c r="Y189" s="101">
        <v>14</v>
      </c>
      <c r="Z189" s="96"/>
      <c r="AA189" s="101">
        <v>1</v>
      </c>
      <c r="AB189" s="58"/>
      <c r="AC189" s="102">
        <f>Y189-AA189</f>
        <v>13</v>
      </c>
      <c r="AD189" s="58"/>
      <c r="AE189" s="101">
        <v>38</v>
      </c>
      <c r="AF189" s="96"/>
      <c r="AG189" s="101">
        <v>6</v>
      </c>
      <c r="AH189" s="58"/>
      <c r="AI189" s="102">
        <f>AE189-AG189</f>
        <v>32</v>
      </c>
      <c r="AJ189" s="96"/>
      <c r="AK189" s="101">
        <v>31</v>
      </c>
      <c r="AL189" s="96"/>
      <c r="AM189" s="101">
        <v>5</v>
      </c>
      <c r="AN189" s="58"/>
      <c r="AO189" s="102">
        <f>AK189-AM189</f>
        <v>26</v>
      </c>
      <c r="AP189" s="58"/>
      <c r="AQ189" s="103">
        <f>MAX((W189+AC189)/2,AC189)</f>
        <v>14</v>
      </c>
      <c r="AR189" s="96"/>
      <c r="AS189" s="103">
        <f>(AI189+AO189)/2</f>
        <v>29</v>
      </c>
      <c r="AT189" s="96"/>
      <c r="AU189" s="104">
        <f>AS189+AQ189</f>
        <v>43</v>
      </c>
      <c r="AV189">
        <f>ROUND(AU189*2.3*190,2)</f>
        <v>18791</v>
      </c>
    </row>
    <row r="190" spans="1:48" x14ac:dyDescent="0.25">
      <c r="A190" s="94">
        <v>118618</v>
      </c>
      <c r="B190" s="5">
        <v>8863059</v>
      </c>
      <c r="C190" s="5">
        <v>886</v>
      </c>
      <c r="D190" s="5" t="s">
        <v>394</v>
      </c>
      <c r="E190" s="6">
        <v>3059</v>
      </c>
      <c r="F190" s="5" t="s">
        <v>170</v>
      </c>
      <c r="G190" s="5" t="s">
        <v>6</v>
      </c>
      <c r="H190" s="5" t="s">
        <v>396</v>
      </c>
      <c r="I190" s="95">
        <v>7775</v>
      </c>
      <c r="J190" s="96"/>
      <c r="K190" s="97">
        <v>13546.999999999998</v>
      </c>
      <c r="L190" s="98"/>
      <c r="M190" s="97">
        <v>5771.9999999999982</v>
      </c>
      <c r="N190" s="99"/>
      <c r="O190" s="147">
        <v>7903</v>
      </c>
      <c r="P190" s="96"/>
      <c r="Q190" s="148">
        <v>13675</v>
      </c>
      <c r="R190" s="100"/>
      <c r="S190" s="101">
        <v>9</v>
      </c>
      <c r="T190" s="96"/>
      <c r="U190" s="101">
        <v>2</v>
      </c>
      <c r="V190" s="58"/>
      <c r="W190" s="102">
        <f>S190-U190</f>
        <v>7</v>
      </c>
      <c r="X190" s="96"/>
      <c r="Y190" s="101">
        <v>11</v>
      </c>
      <c r="Z190" s="96"/>
      <c r="AA190" s="101">
        <v>1</v>
      </c>
      <c r="AB190" s="58"/>
      <c r="AC190" s="102">
        <f>Y190-AA190</f>
        <v>10</v>
      </c>
      <c r="AD190" s="58"/>
      <c r="AE190" s="101">
        <v>23</v>
      </c>
      <c r="AF190" s="96"/>
      <c r="AG190" s="101">
        <v>1</v>
      </c>
      <c r="AH190" s="58"/>
      <c r="AI190" s="102">
        <f>AE190-AG190</f>
        <v>22</v>
      </c>
      <c r="AJ190" s="96"/>
      <c r="AK190" s="101">
        <v>21</v>
      </c>
      <c r="AL190" s="96"/>
      <c r="AM190" s="101">
        <v>1</v>
      </c>
      <c r="AN190" s="58"/>
      <c r="AO190" s="102">
        <f>AK190-AM190</f>
        <v>20</v>
      </c>
      <c r="AP190" s="58"/>
      <c r="AQ190" s="103">
        <f>MAX((W190+AC190)/2,AC190)</f>
        <v>10</v>
      </c>
      <c r="AR190" s="96"/>
      <c r="AS190" s="103">
        <f>(AI190+AO190)/2</f>
        <v>21</v>
      </c>
      <c r="AT190" s="96"/>
      <c r="AU190" s="104">
        <f>AS190+AQ190</f>
        <v>31</v>
      </c>
      <c r="AV190">
        <f>ROUND(AU190*2.3*190,2)</f>
        <v>13547</v>
      </c>
    </row>
    <row r="191" spans="1:48" x14ac:dyDescent="0.25">
      <c r="A191" s="94">
        <v>118619</v>
      </c>
      <c r="B191" s="5">
        <v>8863061</v>
      </c>
      <c r="C191" s="5">
        <v>886</v>
      </c>
      <c r="D191" s="5" t="s">
        <v>394</v>
      </c>
      <c r="E191" s="6">
        <v>3061</v>
      </c>
      <c r="F191" s="5" t="s">
        <v>171</v>
      </c>
      <c r="G191" s="5" t="s">
        <v>6</v>
      </c>
      <c r="H191" s="5" t="s">
        <v>396</v>
      </c>
      <c r="I191" s="95">
        <v>10834</v>
      </c>
      <c r="J191" s="96"/>
      <c r="K191" s="97">
        <v>16824.499999999996</v>
      </c>
      <c r="L191" s="98"/>
      <c r="M191" s="97">
        <v>5990.4999999999964</v>
      </c>
      <c r="N191" s="99"/>
      <c r="O191" s="147">
        <v>9815</v>
      </c>
      <c r="P191" s="96"/>
      <c r="Q191" s="148">
        <v>15806</v>
      </c>
      <c r="R191" s="100"/>
      <c r="S191" s="101">
        <v>11</v>
      </c>
      <c r="T191" s="96"/>
      <c r="U191" s="101">
        <v>0</v>
      </c>
      <c r="V191" s="58"/>
      <c r="W191" s="102">
        <f>S191-U191</f>
        <v>11</v>
      </c>
      <c r="X191" s="96"/>
      <c r="Y191" s="101">
        <v>11</v>
      </c>
      <c r="Z191" s="96"/>
      <c r="AA191" s="101">
        <v>0</v>
      </c>
      <c r="AB191" s="58"/>
      <c r="AC191" s="102">
        <f>Y191-AA191</f>
        <v>11</v>
      </c>
      <c r="AD191" s="58"/>
      <c r="AE191" s="101">
        <v>29</v>
      </c>
      <c r="AF191" s="96"/>
      <c r="AG191" s="101">
        <v>2</v>
      </c>
      <c r="AH191" s="58"/>
      <c r="AI191" s="102">
        <f>AE191-AG191</f>
        <v>27</v>
      </c>
      <c r="AJ191" s="96"/>
      <c r="AK191" s="101">
        <v>28</v>
      </c>
      <c r="AL191" s="96"/>
      <c r="AM191" s="101">
        <v>0</v>
      </c>
      <c r="AN191" s="58"/>
      <c r="AO191" s="102">
        <f>AK191-AM191</f>
        <v>28</v>
      </c>
      <c r="AP191" s="58"/>
      <c r="AQ191" s="103">
        <f>MAX((W191+AC191)/2,AC191)</f>
        <v>11</v>
      </c>
      <c r="AR191" s="96"/>
      <c r="AS191" s="103">
        <f>(AI191+AO191)/2</f>
        <v>27.5</v>
      </c>
      <c r="AT191" s="96"/>
      <c r="AU191" s="104">
        <f>AS191+AQ191</f>
        <v>38.5</v>
      </c>
      <c r="AV191">
        <f>ROUND(AU191*2.3*190,2)</f>
        <v>16824.5</v>
      </c>
    </row>
    <row r="192" spans="1:48" x14ac:dyDescent="0.25">
      <c r="A192" s="94">
        <v>118620</v>
      </c>
      <c r="B192" s="5">
        <v>8863062</v>
      </c>
      <c r="C192" s="5">
        <v>886</v>
      </c>
      <c r="D192" s="5" t="s">
        <v>394</v>
      </c>
      <c r="E192" s="6">
        <v>3062</v>
      </c>
      <c r="F192" s="5" t="s">
        <v>172</v>
      </c>
      <c r="G192" s="5" t="s">
        <v>6</v>
      </c>
      <c r="H192" s="5" t="s">
        <v>396</v>
      </c>
      <c r="I192" s="95">
        <v>10325</v>
      </c>
      <c r="J192" s="96"/>
      <c r="K192" s="97">
        <v>24690.499999999996</v>
      </c>
      <c r="L192" s="98"/>
      <c r="M192" s="97">
        <v>14365.499999999996</v>
      </c>
      <c r="N192" s="99"/>
      <c r="O192" s="147">
        <v>14403</v>
      </c>
      <c r="P192" s="96"/>
      <c r="Q192" s="148">
        <v>28769</v>
      </c>
      <c r="R192" s="100"/>
      <c r="S192" s="101">
        <v>23</v>
      </c>
      <c r="T192" s="96"/>
      <c r="U192" s="101">
        <v>2</v>
      </c>
      <c r="V192" s="58"/>
      <c r="W192" s="102">
        <f>S192-U192</f>
        <v>21</v>
      </c>
      <c r="X192" s="96"/>
      <c r="Y192" s="101">
        <v>24</v>
      </c>
      <c r="Z192" s="96"/>
      <c r="AA192" s="101">
        <v>1</v>
      </c>
      <c r="AB192" s="58"/>
      <c r="AC192" s="102">
        <f>Y192-AA192</f>
        <v>23</v>
      </c>
      <c r="AD192" s="58"/>
      <c r="AE192" s="101">
        <v>41</v>
      </c>
      <c r="AF192" s="96"/>
      <c r="AG192" s="101">
        <v>6</v>
      </c>
      <c r="AH192" s="58"/>
      <c r="AI192" s="102">
        <f>AE192-AG192</f>
        <v>35</v>
      </c>
      <c r="AJ192" s="96"/>
      <c r="AK192" s="101">
        <v>36</v>
      </c>
      <c r="AL192" s="96"/>
      <c r="AM192" s="101">
        <v>4</v>
      </c>
      <c r="AN192" s="58"/>
      <c r="AO192" s="102">
        <f>AK192-AM192</f>
        <v>32</v>
      </c>
      <c r="AP192" s="58"/>
      <c r="AQ192" s="103">
        <f>MAX((W192+AC192)/2,AC192)</f>
        <v>23</v>
      </c>
      <c r="AR192" s="96"/>
      <c r="AS192" s="103">
        <f>(AI192+AO192)/2</f>
        <v>33.5</v>
      </c>
      <c r="AT192" s="96"/>
      <c r="AU192" s="104">
        <f>AS192+AQ192</f>
        <v>56.5</v>
      </c>
      <c r="AV192">
        <f>ROUND(AU192*2.3*190,2)</f>
        <v>24690.5</v>
      </c>
    </row>
    <row r="193" spans="1:48" x14ac:dyDescent="0.25">
      <c r="A193" s="94">
        <v>118622</v>
      </c>
      <c r="B193" s="5">
        <v>8863067</v>
      </c>
      <c r="C193" s="5">
        <v>886</v>
      </c>
      <c r="D193" s="5" t="s">
        <v>394</v>
      </c>
      <c r="E193" s="6">
        <v>3067</v>
      </c>
      <c r="F193" s="5" t="s">
        <v>173</v>
      </c>
      <c r="G193" s="5" t="s">
        <v>6</v>
      </c>
      <c r="H193" s="5" t="s">
        <v>396</v>
      </c>
      <c r="I193" s="95">
        <v>16060</v>
      </c>
      <c r="J193" s="96"/>
      <c r="K193" s="97">
        <v>30152.999999999996</v>
      </c>
      <c r="L193" s="98"/>
      <c r="M193" s="97">
        <v>14092.999999999996</v>
      </c>
      <c r="N193" s="99"/>
      <c r="O193" s="147">
        <v>17590</v>
      </c>
      <c r="P193" s="96"/>
      <c r="Q193" s="148">
        <v>31683</v>
      </c>
      <c r="R193" s="100"/>
      <c r="S193" s="101">
        <v>21</v>
      </c>
      <c r="T193" s="96"/>
      <c r="U193" s="101">
        <v>1</v>
      </c>
      <c r="V193" s="58"/>
      <c r="W193" s="102">
        <f>S193-U193</f>
        <v>20</v>
      </c>
      <c r="X193" s="96"/>
      <c r="Y193" s="101">
        <v>22</v>
      </c>
      <c r="Z193" s="96"/>
      <c r="AA193" s="101">
        <v>2</v>
      </c>
      <c r="AB193" s="58"/>
      <c r="AC193" s="102">
        <f>Y193-AA193</f>
        <v>20</v>
      </c>
      <c r="AD193" s="58"/>
      <c r="AE193" s="101">
        <v>51</v>
      </c>
      <c r="AF193" s="96"/>
      <c r="AG193" s="101">
        <v>4</v>
      </c>
      <c r="AH193" s="58"/>
      <c r="AI193" s="102">
        <f>AE193-AG193</f>
        <v>47</v>
      </c>
      <c r="AJ193" s="96"/>
      <c r="AK193" s="101">
        <v>55</v>
      </c>
      <c r="AL193" s="96"/>
      <c r="AM193" s="101">
        <v>4</v>
      </c>
      <c r="AN193" s="58"/>
      <c r="AO193" s="102">
        <f>AK193-AM193</f>
        <v>51</v>
      </c>
      <c r="AP193" s="58"/>
      <c r="AQ193" s="103">
        <f>MAX((W193+AC193)/2,AC193)</f>
        <v>20</v>
      </c>
      <c r="AR193" s="96"/>
      <c r="AS193" s="103">
        <f>(AI193+AO193)/2</f>
        <v>49</v>
      </c>
      <c r="AT193" s="96"/>
      <c r="AU193" s="104">
        <f>AS193+AQ193</f>
        <v>69</v>
      </c>
      <c r="AV193">
        <f>ROUND(AU193*2.3*190,2)</f>
        <v>30153</v>
      </c>
    </row>
    <row r="194" spans="1:48" x14ac:dyDescent="0.25">
      <c r="A194" s="94">
        <v>118623</v>
      </c>
      <c r="B194" s="5">
        <v>8863069</v>
      </c>
      <c r="C194" s="5">
        <v>886</v>
      </c>
      <c r="D194" s="5" t="s">
        <v>394</v>
      </c>
      <c r="E194" s="6">
        <v>3069</v>
      </c>
      <c r="F194" s="5" t="s">
        <v>174</v>
      </c>
      <c r="G194" s="5" t="s">
        <v>6</v>
      </c>
      <c r="H194" s="5" t="s">
        <v>396</v>
      </c>
      <c r="I194" s="95">
        <v>5736</v>
      </c>
      <c r="J194" s="96"/>
      <c r="K194" s="97">
        <v>14857.999999999998</v>
      </c>
      <c r="L194" s="98"/>
      <c r="M194" s="97">
        <v>9121.9999999999982</v>
      </c>
      <c r="N194" s="99"/>
      <c r="O194" s="147">
        <v>8668</v>
      </c>
      <c r="P194" s="96"/>
      <c r="Q194" s="148">
        <v>17790</v>
      </c>
      <c r="R194" s="100"/>
      <c r="S194" s="101">
        <v>11</v>
      </c>
      <c r="T194" s="96"/>
      <c r="U194" s="101">
        <v>0</v>
      </c>
      <c r="V194" s="58"/>
      <c r="W194" s="102">
        <f>S194-U194</f>
        <v>11</v>
      </c>
      <c r="X194" s="96"/>
      <c r="Y194" s="101">
        <v>10</v>
      </c>
      <c r="Z194" s="96"/>
      <c r="AA194" s="101">
        <v>0</v>
      </c>
      <c r="AB194" s="58"/>
      <c r="AC194" s="102">
        <f>Y194-AA194</f>
        <v>10</v>
      </c>
      <c r="AD194" s="58"/>
      <c r="AE194" s="101">
        <v>25</v>
      </c>
      <c r="AF194" s="96"/>
      <c r="AG194" s="101">
        <v>1</v>
      </c>
      <c r="AH194" s="58"/>
      <c r="AI194" s="102">
        <f>AE194-AG194</f>
        <v>24</v>
      </c>
      <c r="AJ194" s="96"/>
      <c r="AK194" s="101">
        <v>23</v>
      </c>
      <c r="AL194" s="96"/>
      <c r="AM194" s="101">
        <v>0</v>
      </c>
      <c r="AN194" s="58"/>
      <c r="AO194" s="102">
        <f>AK194-AM194</f>
        <v>23</v>
      </c>
      <c r="AP194" s="58"/>
      <c r="AQ194" s="103">
        <f>MAX((W194+AC194)/2,AC194)</f>
        <v>10.5</v>
      </c>
      <c r="AR194" s="96"/>
      <c r="AS194" s="103">
        <f>(AI194+AO194)/2</f>
        <v>23.5</v>
      </c>
      <c r="AT194" s="96"/>
      <c r="AU194" s="104">
        <f>AS194+AQ194</f>
        <v>34</v>
      </c>
      <c r="AV194">
        <f>ROUND(AU194*2.3*190,2)</f>
        <v>14858</v>
      </c>
    </row>
    <row r="195" spans="1:48" x14ac:dyDescent="0.25">
      <c r="A195" s="94">
        <v>118626</v>
      </c>
      <c r="B195" s="5">
        <v>8863073</v>
      </c>
      <c r="C195" s="5">
        <v>886</v>
      </c>
      <c r="D195" s="5" t="s">
        <v>394</v>
      </c>
      <c r="E195" s="6">
        <v>3073</v>
      </c>
      <c r="F195" s="5" t="s">
        <v>175</v>
      </c>
      <c r="G195" s="5" t="s">
        <v>6</v>
      </c>
      <c r="H195" s="5" t="s">
        <v>396</v>
      </c>
      <c r="I195" s="95">
        <v>24472</v>
      </c>
      <c r="J195" s="96"/>
      <c r="K195" s="97">
        <v>41514.999999999993</v>
      </c>
      <c r="L195" s="98"/>
      <c r="M195" s="97">
        <v>17042.999999999993</v>
      </c>
      <c r="N195" s="99"/>
      <c r="O195" s="147">
        <v>24218</v>
      </c>
      <c r="P195" s="96"/>
      <c r="Q195" s="148">
        <v>41261</v>
      </c>
      <c r="R195" s="100"/>
      <c r="S195" s="101">
        <v>36</v>
      </c>
      <c r="T195" s="96"/>
      <c r="U195" s="101">
        <v>0</v>
      </c>
      <c r="V195" s="58"/>
      <c r="W195" s="102">
        <f>S195-U195</f>
        <v>36</v>
      </c>
      <c r="X195" s="96"/>
      <c r="Y195" s="101">
        <v>37</v>
      </c>
      <c r="Z195" s="96"/>
      <c r="AA195" s="101">
        <v>1</v>
      </c>
      <c r="AB195" s="58"/>
      <c r="AC195" s="102">
        <f>Y195-AA195</f>
        <v>36</v>
      </c>
      <c r="AD195" s="58"/>
      <c r="AE195" s="101">
        <v>64</v>
      </c>
      <c r="AF195" s="96"/>
      <c r="AG195" s="101">
        <v>6</v>
      </c>
      <c r="AH195" s="58"/>
      <c r="AI195" s="102">
        <f>AE195-AG195</f>
        <v>58</v>
      </c>
      <c r="AJ195" s="96"/>
      <c r="AK195" s="101">
        <v>68</v>
      </c>
      <c r="AL195" s="96"/>
      <c r="AM195" s="101">
        <v>8</v>
      </c>
      <c r="AN195" s="58"/>
      <c r="AO195" s="102">
        <f>AK195-AM195</f>
        <v>60</v>
      </c>
      <c r="AP195" s="58"/>
      <c r="AQ195" s="103">
        <f>MAX((W195+AC195)/2,AC195)</f>
        <v>36</v>
      </c>
      <c r="AR195" s="96"/>
      <c r="AS195" s="103">
        <f>(AI195+AO195)/2</f>
        <v>59</v>
      </c>
      <c r="AT195" s="96"/>
      <c r="AU195" s="104">
        <f>AS195+AQ195</f>
        <v>95</v>
      </c>
      <c r="AV195">
        <f>ROUND(AU195*2.3*190,2)</f>
        <v>41515</v>
      </c>
    </row>
    <row r="196" spans="1:48" x14ac:dyDescent="0.25">
      <c r="A196" s="94">
        <v>118629</v>
      </c>
      <c r="B196" s="5">
        <v>8863081</v>
      </c>
      <c r="C196" s="5">
        <v>886</v>
      </c>
      <c r="D196" s="5" t="s">
        <v>394</v>
      </c>
      <c r="E196" s="6">
        <v>3081</v>
      </c>
      <c r="F196" s="5" t="s">
        <v>176</v>
      </c>
      <c r="G196" s="5" t="s">
        <v>6</v>
      </c>
      <c r="H196" s="5" t="s">
        <v>396</v>
      </c>
      <c r="I196" s="95">
        <v>62710</v>
      </c>
      <c r="J196" s="96"/>
      <c r="K196" s="97">
        <v>102039.49999999999</v>
      </c>
      <c r="L196" s="98"/>
      <c r="M196" s="97">
        <v>39329.499999999985</v>
      </c>
      <c r="N196" s="99"/>
      <c r="O196" s="147">
        <v>59524</v>
      </c>
      <c r="P196" s="96"/>
      <c r="Q196" s="148">
        <v>98854</v>
      </c>
      <c r="R196" s="100"/>
      <c r="S196" s="101">
        <v>79</v>
      </c>
      <c r="T196" s="96"/>
      <c r="U196" s="101">
        <v>2</v>
      </c>
      <c r="V196" s="58"/>
      <c r="W196" s="102">
        <f>S196-U196</f>
        <v>77</v>
      </c>
      <c r="X196" s="96"/>
      <c r="Y196" s="101">
        <v>82</v>
      </c>
      <c r="Z196" s="96"/>
      <c r="AA196" s="101">
        <v>2</v>
      </c>
      <c r="AB196" s="58"/>
      <c r="AC196" s="102">
        <f>Y196-AA196</f>
        <v>80</v>
      </c>
      <c r="AD196" s="58"/>
      <c r="AE196" s="101">
        <v>154</v>
      </c>
      <c r="AF196" s="96"/>
      <c r="AG196" s="101">
        <v>5</v>
      </c>
      <c r="AH196" s="58"/>
      <c r="AI196" s="102">
        <f>AE196-AG196</f>
        <v>149</v>
      </c>
      <c r="AJ196" s="96"/>
      <c r="AK196" s="101">
        <v>162</v>
      </c>
      <c r="AL196" s="96"/>
      <c r="AM196" s="101">
        <v>4</v>
      </c>
      <c r="AN196" s="58"/>
      <c r="AO196" s="102">
        <f>AK196-AM196</f>
        <v>158</v>
      </c>
      <c r="AP196" s="58"/>
      <c r="AQ196" s="103">
        <f>MAX((W196+AC196)/2,AC196)</f>
        <v>80</v>
      </c>
      <c r="AR196" s="96"/>
      <c r="AS196" s="103">
        <f>(AI196+AO196)/2</f>
        <v>153.5</v>
      </c>
      <c r="AT196" s="96"/>
      <c r="AU196" s="104">
        <f>AS196+AQ196</f>
        <v>233.5</v>
      </c>
      <c r="AV196">
        <f>ROUND(AU196*2.3*190,2)</f>
        <v>102039.5</v>
      </c>
    </row>
    <row r="197" spans="1:48" x14ac:dyDescent="0.25">
      <c r="A197" s="94">
        <v>118630</v>
      </c>
      <c r="B197" s="5">
        <v>8863082</v>
      </c>
      <c r="C197" s="5">
        <v>886</v>
      </c>
      <c r="D197" s="5" t="s">
        <v>394</v>
      </c>
      <c r="E197" s="6">
        <v>3082</v>
      </c>
      <c r="F197" s="5" t="s">
        <v>177</v>
      </c>
      <c r="G197" s="5" t="s">
        <v>6</v>
      </c>
      <c r="H197" s="5" t="s">
        <v>396</v>
      </c>
      <c r="I197" s="95">
        <v>8030</v>
      </c>
      <c r="J197" s="96"/>
      <c r="K197" s="97">
        <v>11798.999999999998</v>
      </c>
      <c r="L197" s="98"/>
      <c r="M197" s="97">
        <v>3768.9999999999982</v>
      </c>
      <c r="N197" s="99"/>
      <c r="O197" s="147">
        <v>6883</v>
      </c>
      <c r="P197" s="96"/>
      <c r="Q197" s="148">
        <v>10652</v>
      </c>
      <c r="R197" s="100"/>
      <c r="S197" s="101">
        <v>7</v>
      </c>
      <c r="T197" s="96"/>
      <c r="U197" s="101">
        <v>0</v>
      </c>
      <c r="V197" s="58"/>
      <c r="W197" s="102">
        <f>S197-U197</f>
        <v>7</v>
      </c>
      <c r="X197" s="96"/>
      <c r="Y197" s="101">
        <v>5</v>
      </c>
      <c r="Z197" s="96"/>
      <c r="AA197" s="101">
        <v>0</v>
      </c>
      <c r="AB197" s="58"/>
      <c r="AC197" s="102">
        <f>Y197-AA197</f>
        <v>5</v>
      </c>
      <c r="AD197" s="58"/>
      <c r="AE197" s="101">
        <v>21</v>
      </c>
      <c r="AF197" s="96"/>
      <c r="AG197" s="101">
        <v>0</v>
      </c>
      <c r="AH197" s="58"/>
      <c r="AI197" s="102">
        <f>AE197-AG197</f>
        <v>21</v>
      </c>
      <c r="AJ197" s="96"/>
      <c r="AK197" s="101">
        <v>21</v>
      </c>
      <c r="AL197" s="96"/>
      <c r="AM197" s="101">
        <v>0</v>
      </c>
      <c r="AN197" s="58"/>
      <c r="AO197" s="102">
        <f>AK197-AM197</f>
        <v>21</v>
      </c>
      <c r="AP197" s="58"/>
      <c r="AQ197" s="103">
        <f>MAX((W197+AC197)/2,AC197)</f>
        <v>6</v>
      </c>
      <c r="AR197" s="96"/>
      <c r="AS197" s="103">
        <f>(AI197+AO197)/2</f>
        <v>21</v>
      </c>
      <c r="AT197" s="96"/>
      <c r="AU197" s="104">
        <f>AS197+AQ197</f>
        <v>27</v>
      </c>
      <c r="AV197">
        <f>ROUND(AU197*2.3*190,2)</f>
        <v>11799</v>
      </c>
    </row>
    <row r="198" spans="1:48" x14ac:dyDescent="0.25">
      <c r="A198" s="94">
        <v>118631</v>
      </c>
      <c r="B198" s="5">
        <v>8863083</v>
      </c>
      <c r="C198" s="5">
        <v>886</v>
      </c>
      <c r="D198" s="5" t="s">
        <v>394</v>
      </c>
      <c r="E198" s="6">
        <v>3083</v>
      </c>
      <c r="F198" s="5" t="s">
        <v>178</v>
      </c>
      <c r="G198" s="5" t="s">
        <v>6</v>
      </c>
      <c r="H198" s="5" t="s">
        <v>396</v>
      </c>
      <c r="I198" s="95">
        <v>5099</v>
      </c>
      <c r="J198" s="96"/>
      <c r="K198" s="97">
        <v>10924.999999999998</v>
      </c>
      <c r="L198" s="98"/>
      <c r="M198" s="97">
        <v>5825.9999999999982</v>
      </c>
      <c r="N198" s="99"/>
      <c r="O198" s="147">
        <v>6373</v>
      </c>
      <c r="P198" s="96"/>
      <c r="Q198" s="148">
        <v>12199</v>
      </c>
      <c r="R198" s="100"/>
      <c r="S198" s="101">
        <v>7</v>
      </c>
      <c r="T198" s="96"/>
      <c r="U198" s="101">
        <v>0</v>
      </c>
      <c r="V198" s="58"/>
      <c r="W198" s="102">
        <f>S198-U198</f>
        <v>7</v>
      </c>
      <c r="X198" s="96"/>
      <c r="Y198" s="101">
        <v>8</v>
      </c>
      <c r="Z198" s="96"/>
      <c r="AA198" s="101">
        <v>0</v>
      </c>
      <c r="AB198" s="58"/>
      <c r="AC198" s="102">
        <f>Y198-AA198</f>
        <v>8</v>
      </c>
      <c r="AD198" s="58"/>
      <c r="AE198" s="101">
        <v>16</v>
      </c>
      <c r="AF198" s="96"/>
      <c r="AG198" s="101">
        <v>2</v>
      </c>
      <c r="AH198" s="58"/>
      <c r="AI198" s="102">
        <f>AE198-AG198</f>
        <v>14</v>
      </c>
      <c r="AJ198" s="96"/>
      <c r="AK198" s="101">
        <v>21</v>
      </c>
      <c r="AL198" s="96"/>
      <c r="AM198" s="101">
        <v>1</v>
      </c>
      <c r="AN198" s="58"/>
      <c r="AO198" s="102">
        <f>AK198-AM198</f>
        <v>20</v>
      </c>
      <c r="AP198" s="58"/>
      <c r="AQ198" s="103">
        <f>MAX((W198+AC198)/2,AC198)</f>
        <v>8</v>
      </c>
      <c r="AR198" s="96"/>
      <c r="AS198" s="103">
        <f>(AI198+AO198)/2</f>
        <v>17</v>
      </c>
      <c r="AT198" s="96"/>
      <c r="AU198" s="104">
        <f>AS198+AQ198</f>
        <v>25</v>
      </c>
      <c r="AV198">
        <f>ROUND(AU198*2.3*190,2)</f>
        <v>10925</v>
      </c>
    </row>
    <row r="199" spans="1:48" x14ac:dyDescent="0.25">
      <c r="A199" s="94">
        <v>118632</v>
      </c>
      <c r="B199" s="5">
        <v>8863084</v>
      </c>
      <c r="C199" s="5">
        <v>886</v>
      </c>
      <c r="D199" s="5" t="s">
        <v>394</v>
      </c>
      <c r="E199" s="6">
        <v>3084</v>
      </c>
      <c r="F199" s="5" t="s">
        <v>179</v>
      </c>
      <c r="G199" s="5" t="s">
        <v>6</v>
      </c>
      <c r="H199" s="5" t="s">
        <v>399</v>
      </c>
      <c r="I199" s="95">
        <v>16443</v>
      </c>
      <c r="J199" s="96"/>
      <c r="K199" s="97">
        <v>29278.999999999996</v>
      </c>
      <c r="L199" s="98"/>
      <c r="M199" s="97">
        <v>12835.999999999996</v>
      </c>
      <c r="N199" s="99"/>
      <c r="O199" s="147">
        <v>17080</v>
      </c>
      <c r="P199" s="96"/>
      <c r="Q199" s="148">
        <v>29916</v>
      </c>
      <c r="R199" s="100"/>
      <c r="S199" s="101">
        <v>22</v>
      </c>
      <c r="T199" s="96"/>
      <c r="U199" s="101">
        <v>0</v>
      </c>
      <c r="V199" s="58"/>
      <c r="W199" s="102">
        <f>S199-U199</f>
        <v>22</v>
      </c>
      <c r="X199" s="96"/>
      <c r="Y199" s="101">
        <v>22</v>
      </c>
      <c r="Z199" s="96"/>
      <c r="AA199" s="101">
        <v>0</v>
      </c>
      <c r="AB199" s="58"/>
      <c r="AC199" s="102">
        <f>Y199-AA199</f>
        <v>22</v>
      </c>
      <c r="AD199" s="58"/>
      <c r="AE199" s="101">
        <v>46</v>
      </c>
      <c r="AF199" s="96"/>
      <c r="AG199" s="101">
        <v>2</v>
      </c>
      <c r="AH199" s="58"/>
      <c r="AI199" s="102">
        <f>AE199-AG199</f>
        <v>44</v>
      </c>
      <c r="AJ199" s="96"/>
      <c r="AK199" s="101">
        <v>48</v>
      </c>
      <c r="AL199" s="96"/>
      <c r="AM199" s="101">
        <v>2</v>
      </c>
      <c r="AN199" s="58"/>
      <c r="AO199" s="102">
        <f>AK199-AM199</f>
        <v>46</v>
      </c>
      <c r="AP199" s="58"/>
      <c r="AQ199" s="103">
        <f>MAX((W199+AC199)/2,AC199)</f>
        <v>22</v>
      </c>
      <c r="AR199" s="96"/>
      <c r="AS199" s="103">
        <f>(AI199+AO199)/2</f>
        <v>45</v>
      </c>
      <c r="AT199" s="96"/>
      <c r="AU199" s="104">
        <f>AS199+AQ199</f>
        <v>67</v>
      </c>
      <c r="AV199">
        <f>ROUND(AU199*2.3*190,2)</f>
        <v>29279</v>
      </c>
    </row>
    <row r="200" spans="1:48" x14ac:dyDescent="0.25">
      <c r="A200" s="94">
        <v>118634</v>
      </c>
      <c r="B200" s="5">
        <v>8863088</v>
      </c>
      <c r="C200" s="5">
        <v>886</v>
      </c>
      <c r="D200" s="5" t="s">
        <v>394</v>
      </c>
      <c r="E200" s="6">
        <v>3088</v>
      </c>
      <c r="F200" s="5" t="s">
        <v>180</v>
      </c>
      <c r="G200" s="5" t="s">
        <v>6</v>
      </c>
      <c r="H200" s="5" t="s">
        <v>396</v>
      </c>
      <c r="I200" s="95">
        <v>17972</v>
      </c>
      <c r="J200" s="96"/>
      <c r="K200" s="97">
        <v>38455.999999999993</v>
      </c>
      <c r="L200" s="98"/>
      <c r="M200" s="97">
        <v>20483.999999999993</v>
      </c>
      <c r="N200" s="99"/>
      <c r="O200" s="147">
        <v>22433</v>
      </c>
      <c r="P200" s="96"/>
      <c r="Q200" s="148">
        <v>42917</v>
      </c>
      <c r="R200" s="100"/>
      <c r="S200" s="101">
        <v>29</v>
      </c>
      <c r="T200" s="96"/>
      <c r="U200" s="101">
        <v>0</v>
      </c>
      <c r="V200" s="58"/>
      <c r="W200" s="102">
        <f>S200-U200</f>
        <v>29</v>
      </c>
      <c r="X200" s="96"/>
      <c r="Y200" s="101">
        <v>30</v>
      </c>
      <c r="Z200" s="96"/>
      <c r="AA200" s="101">
        <v>0</v>
      </c>
      <c r="AB200" s="58"/>
      <c r="AC200" s="102">
        <f>Y200-AA200</f>
        <v>30</v>
      </c>
      <c r="AD200" s="58"/>
      <c r="AE200" s="101">
        <v>60</v>
      </c>
      <c r="AF200" s="96"/>
      <c r="AG200" s="101">
        <v>1</v>
      </c>
      <c r="AH200" s="58"/>
      <c r="AI200" s="102">
        <f>AE200-AG200</f>
        <v>59</v>
      </c>
      <c r="AJ200" s="96"/>
      <c r="AK200" s="101">
        <v>58</v>
      </c>
      <c r="AL200" s="96"/>
      <c r="AM200" s="101">
        <v>1</v>
      </c>
      <c r="AN200" s="58"/>
      <c r="AO200" s="102">
        <f>AK200-AM200</f>
        <v>57</v>
      </c>
      <c r="AP200" s="58"/>
      <c r="AQ200" s="103">
        <f>MAX((W200+AC200)/2,AC200)</f>
        <v>30</v>
      </c>
      <c r="AR200" s="96"/>
      <c r="AS200" s="103">
        <f>(AI200+AO200)/2</f>
        <v>58</v>
      </c>
      <c r="AT200" s="96"/>
      <c r="AU200" s="104">
        <f>AS200+AQ200</f>
        <v>88</v>
      </c>
      <c r="AV200">
        <f>ROUND(AU200*2.3*190,2)</f>
        <v>38456</v>
      </c>
    </row>
    <row r="201" spans="1:48" x14ac:dyDescent="0.25">
      <c r="A201" s="94">
        <v>118635</v>
      </c>
      <c r="B201" s="5">
        <v>8863089</v>
      </c>
      <c r="C201" s="5">
        <v>886</v>
      </c>
      <c r="D201" s="5" t="s">
        <v>394</v>
      </c>
      <c r="E201" s="6">
        <v>3089</v>
      </c>
      <c r="F201" s="5" t="s">
        <v>181</v>
      </c>
      <c r="G201" s="5" t="s">
        <v>6</v>
      </c>
      <c r="H201" s="5" t="s">
        <v>396</v>
      </c>
      <c r="I201" s="95">
        <v>10070</v>
      </c>
      <c r="J201" s="96"/>
      <c r="K201" s="97">
        <v>34959.999999999993</v>
      </c>
      <c r="L201" s="98"/>
      <c r="M201" s="97">
        <v>24889.999999999993</v>
      </c>
      <c r="N201" s="99"/>
      <c r="O201" s="147">
        <v>20394</v>
      </c>
      <c r="P201" s="96"/>
      <c r="Q201" s="148">
        <v>45284</v>
      </c>
      <c r="R201" s="100"/>
      <c r="S201" s="101">
        <v>29</v>
      </c>
      <c r="T201" s="96"/>
      <c r="U201" s="101">
        <v>0</v>
      </c>
      <c r="V201" s="58"/>
      <c r="W201" s="102">
        <f>S201-U201</f>
        <v>29</v>
      </c>
      <c r="X201" s="96"/>
      <c r="Y201" s="101">
        <v>29</v>
      </c>
      <c r="Z201" s="96"/>
      <c r="AA201" s="101">
        <v>5</v>
      </c>
      <c r="AB201" s="58"/>
      <c r="AC201" s="102">
        <f>Y201-AA201</f>
        <v>24</v>
      </c>
      <c r="AD201" s="58"/>
      <c r="AE201" s="101">
        <v>57</v>
      </c>
      <c r="AF201" s="96"/>
      <c r="AG201" s="101">
        <v>4</v>
      </c>
      <c r="AH201" s="58"/>
      <c r="AI201" s="102">
        <f>AE201-AG201</f>
        <v>53</v>
      </c>
      <c r="AJ201" s="96"/>
      <c r="AK201" s="101">
        <v>60</v>
      </c>
      <c r="AL201" s="96"/>
      <c r="AM201" s="101">
        <v>6</v>
      </c>
      <c r="AN201" s="58"/>
      <c r="AO201" s="102">
        <f>AK201-AM201</f>
        <v>54</v>
      </c>
      <c r="AP201" s="58"/>
      <c r="AQ201" s="103">
        <f>MAX((W201+AC201)/2,AC201)</f>
        <v>26.5</v>
      </c>
      <c r="AR201" s="96"/>
      <c r="AS201" s="103">
        <f>(AI201+AO201)/2</f>
        <v>53.5</v>
      </c>
      <c r="AT201" s="96"/>
      <c r="AU201" s="104">
        <f>AS201+AQ201</f>
        <v>80</v>
      </c>
      <c r="AV201">
        <f>ROUND(AU201*2.3*190,2)</f>
        <v>34960</v>
      </c>
    </row>
    <row r="202" spans="1:48" x14ac:dyDescent="0.25">
      <c r="A202" s="94">
        <v>118636</v>
      </c>
      <c r="B202" s="5">
        <v>8863090</v>
      </c>
      <c r="C202" s="5">
        <v>886</v>
      </c>
      <c r="D202" s="5" t="s">
        <v>394</v>
      </c>
      <c r="E202" s="6">
        <v>3090</v>
      </c>
      <c r="F202" s="5" t="s">
        <v>182</v>
      </c>
      <c r="G202" s="5" t="s">
        <v>6</v>
      </c>
      <c r="H202" s="5" t="s">
        <v>396</v>
      </c>
      <c r="I202" s="95">
        <v>10834</v>
      </c>
      <c r="J202" s="96"/>
      <c r="K202" s="97">
        <v>19227.999999999996</v>
      </c>
      <c r="L202" s="98"/>
      <c r="M202" s="97">
        <v>8393.9999999999964</v>
      </c>
      <c r="N202" s="99"/>
      <c r="O202" s="147">
        <v>11217</v>
      </c>
      <c r="P202" s="96"/>
      <c r="Q202" s="148">
        <v>19611</v>
      </c>
      <c r="R202" s="100"/>
      <c r="S202" s="101">
        <v>15</v>
      </c>
      <c r="T202" s="96"/>
      <c r="U202" s="101">
        <v>0</v>
      </c>
      <c r="V202" s="58"/>
      <c r="W202" s="102">
        <f>S202-U202</f>
        <v>15</v>
      </c>
      <c r="X202" s="96"/>
      <c r="Y202" s="101">
        <v>14</v>
      </c>
      <c r="Z202" s="96"/>
      <c r="AA202" s="101">
        <v>0</v>
      </c>
      <c r="AB202" s="58"/>
      <c r="AC202" s="102">
        <f>Y202-AA202</f>
        <v>14</v>
      </c>
      <c r="AD202" s="58"/>
      <c r="AE202" s="101">
        <v>31</v>
      </c>
      <c r="AF202" s="96"/>
      <c r="AG202" s="101">
        <v>1</v>
      </c>
      <c r="AH202" s="58"/>
      <c r="AI202" s="102">
        <f>AE202-AG202</f>
        <v>30</v>
      </c>
      <c r="AJ202" s="96"/>
      <c r="AK202" s="101">
        <v>30</v>
      </c>
      <c r="AL202" s="96"/>
      <c r="AM202" s="101">
        <v>1</v>
      </c>
      <c r="AN202" s="58"/>
      <c r="AO202" s="102">
        <f>AK202-AM202</f>
        <v>29</v>
      </c>
      <c r="AP202" s="58"/>
      <c r="AQ202" s="103">
        <f>MAX((W202+AC202)/2,AC202)</f>
        <v>14.5</v>
      </c>
      <c r="AR202" s="96"/>
      <c r="AS202" s="103">
        <f>(AI202+AO202)/2</f>
        <v>29.5</v>
      </c>
      <c r="AT202" s="96"/>
      <c r="AU202" s="104">
        <f>AS202+AQ202</f>
        <v>44</v>
      </c>
      <c r="AV202">
        <f>ROUND(AU202*2.3*190,2)</f>
        <v>19228</v>
      </c>
    </row>
    <row r="203" spans="1:48" x14ac:dyDescent="0.25">
      <c r="A203" s="94">
        <v>118637</v>
      </c>
      <c r="B203" s="5">
        <v>8863091</v>
      </c>
      <c r="C203" s="5">
        <v>886</v>
      </c>
      <c r="D203" s="5" t="s">
        <v>394</v>
      </c>
      <c r="E203" s="6">
        <v>3091</v>
      </c>
      <c r="F203" s="5" t="s">
        <v>183</v>
      </c>
      <c r="G203" s="5" t="s">
        <v>6</v>
      </c>
      <c r="H203" s="5" t="s">
        <v>396</v>
      </c>
      <c r="I203" s="95">
        <v>7266</v>
      </c>
      <c r="J203" s="96"/>
      <c r="K203" s="97">
        <v>14420.999999999998</v>
      </c>
      <c r="L203" s="98"/>
      <c r="M203" s="97">
        <v>7154.9999999999982</v>
      </c>
      <c r="N203" s="99"/>
      <c r="O203" s="147">
        <v>8413</v>
      </c>
      <c r="P203" s="96"/>
      <c r="Q203" s="148">
        <v>15568</v>
      </c>
      <c r="R203" s="100"/>
      <c r="S203" s="101">
        <v>10</v>
      </c>
      <c r="T203" s="96"/>
      <c r="U203" s="101">
        <v>0</v>
      </c>
      <c r="V203" s="58"/>
      <c r="W203" s="102">
        <f>S203-U203</f>
        <v>10</v>
      </c>
      <c r="X203" s="96"/>
      <c r="Y203" s="101">
        <v>11</v>
      </c>
      <c r="Z203" s="96"/>
      <c r="AA203" s="101">
        <v>0</v>
      </c>
      <c r="AB203" s="58"/>
      <c r="AC203" s="102">
        <f>Y203-AA203</f>
        <v>11</v>
      </c>
      <c r="AD203" s="58"/>
      <c r="AE203" s="101">
        <v>24</v>
      </c>
      <c r="AF203" s="96"/>
      <c r="AG203" s="101">
        <v>1</v>
      </c>
      <c r="AH203" s="58"/>
      <c r="AI203" s="102">
        <f>AE203-AG203</f>
        <v>23</v>
      </c>
      <c r="AJ203" s="96"/>
      <c r="AK203" s="101">
        <v>22</v>
      </c>
      <c r="AL203" s="96"/>
      <c r="AM203" s="101">
        <v>1</v>
      </c>
      <c r="AN203" s="58"/>
      <c r="AO203" s="102">
        <f>AK203-AM203</f>
        <v>21</v>
      </c>
      <c r="AP203" s="58"/>
      <c r="AQ203" s="103">
        <f>MAX((W203+AC203)/2,AC203)</f>
        <v>11</v>
      </c>
      <c r="AR203" s="96"/>
      <c r="AS203" s="103">
        <f>(AI203+AO203)/2</f>
        <v>22</v>
      </c>
      <c r="AT203" s="96"/>
      <c r="AU203" s="104">
        <f>AS203+AQ203</f>
        <v>33</v>
      </c>
      <c r="AV203">
        <f>ROUND(AU203*2.3*190,2)</f>
        <v>14421</v>
      </c>
    </row>
    <row r="204" spans="1:48" x14ac:dyDescent="0.25">
      <c r="A204" s="94">
        <v>118638</v>
      </c>
      <c r="B204" s="5">
        <v>8863092</v>
      </c>
      <c r="C204" s="5">
        <v>886</v>
      </c>
      <c r="D204" s="5" t="s">
        <v>394</v>
      </c>
      <c r="E204" s="6">
        <v>3092</v>
      </c>
      <c r="F204" s="5" t="s">
        <v>184</v>
      </c>
      <c r="G204" s="5" t="s">
        <v>6</v>
      </c>
      <c r="H204" s="5" t="s">
        <v>396</v>
      </c>
      <c r="I204" s="95">
        <v>13893</v>
      </c>
      <c r="J204" s="96"/>
      <c r="K204" s="97">
        <v>23597.999999999996</v>
      </c>
      <c r="L204" s="98"/>
      <c r="M204" s="97">
        <v>9704.9999999999964</v>
      </c>
      <c r="N204" s="99"/>
      <c r="O204" s="147">
        <v>13766</v>
      </c>
      <c r="P204" s="96"/>
      <c r="Q204" s="148">
        <v>23471</v>
      </c>
      <c r="R204" s="100"/>
      <c r="S204" s="101">
        <v>19</v>
      </c>
      <c r="T204" s="96"/>
      <c r="U204" s="101">
        <v>0</v>
      </c>
      <c r="V204" s="58"/>
      <c r="W204" s="102">
        <f>S204-U204</f>
        <v>19</v>
      </c>
      <c r="X204" s="96"/>
      <c r="Y204" s="101">
        <v>19</v>
      </c>
      <c r="Z204" s="96"/>
      <c r="AA204" s="101">
        <v>1</v>
      </c>
      <c r="AB204" s="58"/>
      <c r="AC204" s="102">
        <f>Y204-AA204</f>
        <v>18</v>
      </c>
      <c r="AD204" s="58"/>
      <c r="AE204" s="101">
        <v>37</v>
      </c>
      <c r="AF204" s="96"/>
      <c r="AG204" s="101">
        <v>2</v>
      </c>
      <c r="AH204" s="58"/>
      <c r="AI204" s="102">
        <f>AE204-AG204</f>
        <v>35</v>
      </c>
      <c r="AJ204" s="96"/>
      <c r="AK204" s="101">
        <v>37</v>
      </c>
      <c r="AL204" s="96"/>
      <c r="AM204" s="101">
        <v>1</v>
      </c>
      <c r="AN204" s="58"/>
      <c r="AO204" s="102">
        <f>AK204-AM204</f>
        <v>36</v>
      </c>
      <c r="AP204" s="58"/>
      <c r="AQ204" s="103">
        <f>MAX((W204+AC204)/2,AC204)</f>
        <v>18.5</v>
      </c>
      <c r="AR204" s="96"/>
      <c r="AS204" s="103">
        <f>(AI204+AO204)/2</f>
        <v>35.5</v>
      </c>
      <c r="AT204" s="96"/>
      <c r="AU204" s="104">
        <f>AS204+AQ204</f>
        <v>54</v>
      </c>
      <c r="AV204">
        <f>ROUND(AU204*2.3*190,2)</f>
        <v>23598</v>
      </c>
    </row>
    <row r="205" spans="1:48" x14ac:dyDescent="0.25">
      <c r="A205" s="94">
        <v>118644</v>
      </c>
      <c r="B205" s="5">
        <v>8863106</v>
      </c>
      <c r="C205" s="5">
        <v>886</v>
      </c>
      <c r="D205" s="5" t="s">
        <v>394</v>
      </c>
      <c r="E205" s="6">
        <v>3106</v>
      </c>
      <c r="F205" s="5" t="s">
        <v>185</v>
      </c>
      <c r="G205" s="5" t="s">
        <v>6</v>
      </c>
      <c r="H205" s="5" t="s">
        <v>396</v>
      </c>
      <c r="I205" s="95">
        <v>34032</v>
      </c>
      <c r="J205" s="96"/>
      <c r="K205" s="97">
        <v>48943.999999999993</v>
      </c>
      <c r="L205" s="98"/>
      <c r="M205" s="97">
        <v>14911.999999999993</v>
      </c>
      <c r="N205" s="99"/>
      <c r="O205" s="147">
        <v>28551</v>
      </c>
      <c r="P205" s="96"/>
      <c r="Q205" s="148">
        <v>43463</v>
      </c>
      <c r="R205" s="100"/>
      <c r="S205" s="101">
        <v>35</v>
      </c>
      <c r="T205" s="96"/>
      <c r="U205" s="101">
        <v>3</v>
      </c>
      <c r="V205" s="58"/>
      <c r="W205" s="102">
        <f>S205-U205</f>
        <v>32</v>
      </c>
      <c r="X205" s="96"/>
      <c r="Y205" s="101">
        <v>46</v>
      </c>
      <c r="Z205" s="96"/>
      <c r="AA205" s="101">
        <v>8</v>
      </c>
      <c r="AB205" s="58"/>
      <c r="AC205" s="102">
        <f>Y205-AA205</f>
        <v>38</v>
      </c>
      <c r="AD205" s="58"/>
      <c r="AE205" s="101">
        <v>97</v>
      </c>
      <c r="AF205" s="96"/>
      <c r="AG205" s="101">
        <v>31</v>
      </c>
      <c r="AH205" s="58"/>
      <c r="AI205" s="102">
        <f>AE205-AG205</f>
        <v>66</v>
      </c>
      <c r="AJ205" s="96"/>
      <c r="AK205" s="101">
        <v>107</v>
      </c>
      <c r="AL205" s="96"/>
      <c r="AM205" s="101">
        <v>25</v>
      </c>
      <c r="AN205" s="58"/>
      <c r="AO205" s="102">
        <f>AK205-AM205</f>
        <v>82</v>
      </c>
      <c r="AP205" s="58"/>
      <c r="AQ205" s="103">
        <f>MAX((W205+AC205)/2,AC205)</f>
        <v>38</v>
      </c>
      <c r="AR205" s="96"/>
      <c r="AS205" s="103">
        <f>(AI205+AO205)/2</f>
        <v>74</v>
      </c>
      <c r="AT205" s="96"/>
      <c r="AU205" s="104">
        <f>AS205+AQ205</f>
        <v>112</v>
      </c>
      <c r="AV205">
        <f>ROUND(AU205*2.3*190,2)</f>
        <v>48944</v>
      </c>
    </row>
    <row r="206" spans="1:48" x14ac:dyDescent="0.25">
      <c r="A206" s="94">
        <v>118646</v>
      </c>
      <c r="B206" s="5">
        <v>8863108</v>
      </c>
      <c r="C206" s="5">
        <v>886</v>
      </c>
      <c r="D206" s="5" t="s">
        <v>394</v>
      </c>
      <c r="E206" s="6">
        <v>3108</v>
      </c>
      <c r="F206" s="5" t="s">
        <v>186</v>
      </c>
      <c r="G206" s="5" t="s">
        <v>6</v>
      </c>
      <c r="H206" s="5" t="s">
        <v>396</v>
      </c>
      <c r="I206" s="95">
        <v>16952</v>
      </c>
      <c r="J206" s="96"/>
      <c r="K206" s="97">
        <v>36707.999999999993</v>
      </c>
      <c r="L206" s="98"/>
      <c r="M206" s="97">
        <v>19755.999999999993</v>
      </c>
      <c r="N206" s="99"/>
      <c r="O206" s="147">
        <v>21413</v>
      </c>
      <c r="P206" s="96"/>
      <c r="Q206" s="148">
        <v>41169</v>
      </c>
      <c r="R206" s="100"/>
      <c r="S206" s="101">
        <v>27</v>
      </c>
      <c r="T206" s="96"/>
      <c r="U206" s="101">
        <v>4</v>
      </c>
      <c r="V206" s="58"/>
      <c r="W206" s="102">
        <f>S206-U206</f>
        <v>23</v>
      </c>
      <c r="X206" s="96"/>
      <c r="Y206" s="101">
        <v>29</v>
      </c>
      <c r="Z206" s="96"/>
      <c r="AA206" s="101">
        <v>5</v>
      </c>
      <c r="AB206" s="58"/>
      <c r="AC206" s="102">
        <f>Y206-AA206</f>
        <v>24</v>
      </c>
      <c r="AD206" s="58"/>
      <c r="AE206" s="101">
        <v>68</v>
      </c>
      <c r="AF206" s="96"/>
      <c r="AG206" s="101">
        <v>7</v>
      </c>
      <c r="AH206" s="58"/>
      <c r="AI206" s="102">
        <f>AE206-AG206</f>
        <v>61</v>
      </c>
      <c r="AJ206" s="96"/>
      <c r="AK206" s="101">
        <v>68</v>
      </c>
      <c r="AL206" s="96"/>
      <c r="AM206" s="101">
        <v>9</v>
      </c>
      <c r="AN206" s="58"/>
      <c r="AO206" s="102">
        <f>AK206-AM206</f>
        <v>59</v>
      </c>
      <c r="AP206" s="58"/>
      <c r="AQ206" s="103">
        <f>MAX((W206+AC206)/2,AC206)</f>
        <v>24</v>
      </c>
      <c r="AR206" s="96"/>
      <c r="AS206" s="103">
        <f>(AI206+AO206)/2</f>
        <v>60</v>
      </c>
      <c r="AT206" s="96"/>
      <c r="AU206" s="104">
        <f>AS206+AQ206</f>
        <v>84</v>
      </c>
      <c r="AV206">
        <f>ROUND(AU206*2.3*190,2)</f>
        <v>36708</v>
      </c>
    </row>
    <row r="207" spans="1:48" x14ac:dyDescent="0.25">
      <c r="A207" s="94">
        <v>118647</v>
      </c>
      <c r="B207" s="5">
        <v>8863109</v>
      </c>
      <c r="C207" s="5">
        <v>886</v>
      </c>
      <c r="D207" s="5" t="s">
        <v>394</v>
      </c>
      <c r="E207" s="6">
        <v>3109</v>
      </c>
      <c r="F207" s="5" t="s">
        <v>187</v>
      </c>
      <c r="G207" s="5" t="s">
        <v>6</v>
      </c>
      <c r="H207" s="5" t="s">
        <v>396</v>
      </c>
      <c r="I207" s="95">
        <v>19247</v>
      </c>
      <c r="J207" s="96"/>
      <c r="K207" s="97">
        <v>32993.499999999993</v>
      </c>
      <c r="L207" s="98"/>
      <c r="M207" s="97">
        <v>13746.499999999993</v>
      </c>
      <c r="N207" s="99"/>
      <c r="O207" s="147">
        <v>19247</v>
      </c>
      <c r="P207" s="96"/>
      <c r="Q207" s="148">
        <v>32994</v>
      </c>
      <c r="R207" s="100"/>
      <c r="S207" s="101">
        <v>24</v>
      </c>
      <c r="T207" s="96"/>
      <c r="U207" s="101">
        <v>0</v>
      </c>
      <c r="V207" s="58"/>
      <c r="W207" s="102">
        <f>S207-U207</f>
        <v>24</v>
      </c>
      <c r="X207" s="96"/>
      <c r="Y207" s="101">
        <v>28</v>
      </c>
      <c r="Z207" s="96"/>
      <c r="AA207" s="101">
        <v>1</v>
      </c>
      <c r="AB207" s="58"/>
      <c r="AC207" s="102">
        <f>Y207-AA207</f>
        <v>27</v>
      </c>
      <c r="AD207" s="58"/>
      <c r="AE207" s="101">
        <v>50</v>
      </c>
      <c r="AF207" s="96"/>
      <c r="AG207" s="101">
        <v>1</v>
      </c>
      <c r="AH207" s="58"/>
      <c r="AI207" s="102">
        <f>AE207-AG207</f>
        <v>49</v>
      </c>
      <c r="AJ207" s="96"/>
      <c r="AK207" s="101">
        <v>50</v>
      </c>
      <c r="AL207" s="96"/>
      <c r="AM207" s="101">
        <v>2</v>
      </c>
      <c r="AN207" s="58"/>
      <c r="AO207" s="102">
        <f>AK207-AM207</f>
        <v>48</v>
      </c>
      <c r="AP207" s="58"/>
      <c r="AQ207" s="103">
        <f>MAX((W207+AC207)/2,AC207)</f>
        <v>27</v>
      </c>
      <c r="AR207" s="96"/>
      <c r="AS207" s="103">
        <f>(AI207+AO207)/2</f>
        <v>48.5</v>
      </c>
      <c r="AT207" s="96"/>
      <c r="AU207" s="104">
        <f>AS207+AQ207</f>
        <v>75.5</v>
      </c>
      <c r="AV207">
        <f>ROUND(AU207*2.3*190,2)</f>
        <v>32993.5</v>
      </c>
    </row>
    <row r="208" spans="1:48" x14ac:dyDescent="0.25">
      <c r="A208" s="94">
        <v>118649</v>
      </c>
      <c r="B208" s="5">
        <v>8863111</v>
      </c>
      <c r="C208" s="5">
        <v>886</v>
      </c>
      <c r="D208" s="5" t="s">
        <v>394</v>
      </c>
      <c r="E208" s="6">
        <v>3111</v>
      </c>
      <c r="F208" s="5" t="s">
        <v>188</v>
      </c>
      <c r="G208" s="5" t="s">
        <v>6</v>
      </c>
      <c r="H208" s="5" t="s">
        <v>396</v>
      </c>
      <c r="I208" s="95">
        <v>10197</v>
      </c>
      <c r="J208" s="96"/>
      <c r="K208" s="97">
        <v>18572.499999999996</v>
      </c>
      <c r="L208" s="98"/>
      <c r="M208" s="97">
        <v>8375.4999999999964</v>
      </c>
      <c r="N208" s="99"/>
      <c r="O208" s="147">
        <v>10834</v>
      </c>
      <c r="P208" s="96"/>
      <c r="Q208" s="148">
        <v>19210</v>
      </c>
      <c r="R208" s="100"/>
      <c r="S208" s="101">
        <v>12</v>
      </c>
      <c r="T208" s="96"/>
      <c r="U208" s="101">
        <v>0</v>
      </c>
      <c r="V208" s="58"/>
      <c r="W208" s="102">
        <f>S208-U208</f>
        <v>12</v>
      </c>
      <c r="X208" s="96"/>
      <c r="Y208" s="101">
        <v>12</v>
      </c>
      <c r="Z208" s="96"/>
      <c r="AA208" s="101">
        <v>0</v>
      </c>
      <c r="AB208" s="58"/>
      <c r="AC208" s="102">
        <f>Y208-AA208</f>
        <v>12</v>
      </c>
      <c r="AD208" s="58"/>
      <c r="AE208" s="101">
        <v>39</v>
      </c>
      <c r="AF208" s="96"/>
      <c r="AG208" s="101">
        <v>5</v>
      </c>
      <c r="AH208" s="58"/>
      <c r="AI208" s="102">
        <f>AE208-AG208</f>
        <v>34</v>
      </c>
      <c r="AJ208" s="96"/>
      <c r="AK208" s="101">
        <v>33</v>
      </c>
      <c r="AL208" s="96"/>
      <c r="AM208" s="101">
        <v>6</v>
      </c>
      <c r="AN208" s="58"/>
      <c r="AO208" s="102">
        <f>AK208-AM208</f>
        <v>27</v>
      </c>
      <c r="AP208" s="58"/>
      <c r="AQ208" s="103">
        <f>MAX((W208+AC208)/2,AC208)</f>
        <v>12</v>
      </c>
      <c r="AR208" s="96"/>
      <c r="AS208" s="103">
        <f>(AI208+AO208)/2</f>
        <v>30.5</v>
      </c>
      <c r="AT208" s="96"/>
      <c r="AU208" s="104">
        <f>AS208+AQ208</f>
        <v>42.5</v>
      </c>
      <c r="AV208">
        <f>ROUND(AU208*2.3*190,2)</f>
        <v>18572.5</v>
      </c>
    </row>
    <row r="209" spans="1:48" x14ac:dyDescent="0.25">
      <c r="A209" s="94">
        <v>118651</v>
      </c>
      <c r="B209" s="5">
        <v>8863117</v>
      </c>
      <c r="C209" s="5">
        <v>886</v>
      </c>
      <c r="D209" s="5" t="s">
        <v>394</v>
      </c>
      <c r="E209" s="6">
        <v>3117</v>
      </c>
      <c r="F209" s="5" t="s">
        <v>189</v>
      </c>
      <c r="G209" s="5" t="s">
        <v>6</v>
      </c>
      <c r="H209" s="5" t="s">
        <v>396</v>
      </c>
      <c r="I209" s="95">
        <v>9177</v>
      </c>
      <c r="J209" s="96"/>
      <c r="K209" s="97">
        <v>21194.499999999996</v>
      </c>
      <c r="L209" s="98"/>
      <c r="M209" s="97">
        <v>12017.499999999996</v>
      </c>
      <c r="N209" s="99"/>
      <c r="O209" s="147">
        <v>12364</v>
      </c>
      <c r="P209" s="96"/>
      <c r="Q209" s="148">
        <v>24382</v>
      </c>
      <c r="R209" s="100"/>
      <c r="S209" s="101">
        <v>16</v>
      </c>
      <c r="T209" s="96"/>
      <c r="U209" s="101">
        <v>0</v>
      </c>
      <c r="V209" s="58"/>
      <c r="W209" s="102">
        <f>S209-U209</f>
        <v>16</v>
      </c>
      <c r="X209" s="96"/>
      <c r="Y209" s="101">
        <v>15</v>
      </c>
      <c r="Z209" s="96"/>
      <c r="AA209" s="101">
        <v>1</v>
      </c>
      <c r="AB209" s="58"/>
      <c r="AC209" s="102">
        <f>Y209-AA209</f>
        <v>14</v>
      </c>
      <c r="AD209" s="58"/>
      <c r="AE209" s="101">
        <v>37</v>
      </c>
      <c r="AF209" s="96"/>
      <c r="AG209" s="101">
        <v>8</v>
      </c>
      <c r="AH209" s="58"/>
      <c r="AI209" s="102">
        <f>AE209-AG209</f>
        <v>29</v>
      </c>
      <c r="AJ209" s="96"/>
      <c r="AK209" s="101">
        <v>45</v>
      </c>
      <c r="AL209" s="96"/>
      <c r="AM209" s="101">
        <v>7</v>
      </c>
      <c r="AN209" s="58"/>
      <c r="AO209" s="102">
        <f>AK209-AM209</f>
        <v>38</v>
      </c>
      <c r="AP209" s="58"/>
      <c r="AQ209" s="103">
        <f>MAX((W209+AC209)/2,AC209)</f>
        <v>15</v>
      </c>
      <c r="AR209" s="96"/>
      <c r="AS209" s="103">
        <f>(AI209+AO209)/2</f>
        <v>33.5</v>
      </c>
      <c r="AT209" s="96"/>
      <c r="AU209" s="104">
        <f>AS209+AQ209</f>
        <v>48.5</v>
      </c>
      <c r="AV209">
        <f>ROUND(AU209*2.3*190,2)</f>
        <v>21194.5</v>
      </c>
    </row>
    <row r="210" spans="1:48" x14ac:dyDescent="0.25">
      <c r="A210" s="94">
        <v>118653</v>
      </c>
      <c r="B210" s="5">
        <v>8863120</v>
      </c>
      <c r="C210" s="5">
        <v>886</v>
      </c>
      <c r="D210" s="5" t="s">
        <v>394</v>
      </c>
      <c r="E210" s="6">
        <v>3120</v>
      </c>
      <c r="F210" s="5" t="s">
        <v>190</v>
      </c>
      <c r="G210" s="5" t="s">
        <v>6</v>
      </c>
      <c r="H210" s="5" t="s">
        <v>396</v>
      </c>
      <c r="I210" s="95">
        <v>16698</v>
      </c>
      <c r="J210" s="96"/>
      <c r="K210" s="97">
        <v>29060.499999999996</v>
      </c>
      <c r="L210" s="98"/>
      <c r="M210" s="97">
        <v>12362.499999999996</v>
      </c>
      <c r="N210" s="99"/>
      <c r="O210" s="147">
        <v>16952</v>
      </c>
      <c r="P210" s="96"/>
      <c r="Q210" s="148">
        <v>29315</v>
      </c>
      <c r="R210" s="100"/>
      <c r="S210" s="101">
        <v>21</v>
      </c>
      <c r="T210" s="96"/>
      <c r="U210" s="101">
        <v>0</v>
      </c>
      <c r="V210" s="58"/>
      <c r="W210" s="102">
        <f>S210-U210</f>
        <v>21</v>
      </c>
      <c r="X210" s="96"/>
      <c r="Y210" s="101">
        <v>26</v>
      </c>
      <c r="Z210" s="96"/>
      <c r="AA210" s="101">
        <v>3</v>
      </c>
      <c r="AB210" s="58"/>
      <c r="AC210" s="102">
        <f>Y210-AA210</f>
        <v>23</v>
      </c>
      <c r="AD210" s="58"/>
      <c r="AE210" s="101">
        <v>45</v>
      </c>
      <c r="AF210" s="96"/>
      <c r="AG210" s="101">
        <v>1</v>
      </c>
      <c r="AH210" s="58"/>
      <c r="AI210" s="102">
        <f>AE210-AG210</f>
        <v>44</v>
      </c>
      <c r="AJ210" s="96"/>
      <c r="AK210" s="101">
        <v>44</v>
      </c>
      <c r="AL210" s="96"/>
      <c r="AM210" s="101">
        <v>1</v>
      </c>
      <c r="AN210" s="58"/>
      <c r="AO210" s="102">
        <f>AK210-AM210</f>
        <v>43</v>
      </c>
      <c r="AP210" s="58"/>
      <c r="AQ210" s="103">
        <f>MAX((W210+AC210)/2,AC210)</f>
        <v>23</v>
      </c>
      <c r="AR210" s="96"/>
      <c r="AS210" s="103">
        <f>(AI210+AO210)/2</f>
        <v>43.5</v>
      </c>
      <c r="AT210" s="96"/>
      <c r="AU210" s="104">
        <f>AS210+AQ210</f>
        <v>66.5</v>
      </c>
      <c r="AV210">
        <f>ROUND(AU210*2.3*190,2)</f>
        <v>29060.5</v>
      </c>
    </row>
    <row r="211" spans="1:48" x14ac:dyDescent="0.25">
      <c r="A211" s="94">
        <v>118654</v>
      </c>
      <c r="B211" s="5">
        <v>8863122</v>
      </c>
      <c r="C211" s="5">
        <v>886</v>
      </c>
      <c r="D211" s="5" t="s">
        <v>394</v>
      </c>
      <c r="E211" s="6">
        <v>3122</v>
      </c>
      <c r="F211" s="5" t="s">
        <v>191</v>
      </c>
      <c r="G211" s="5" t="s">
        <v>6</v>
      </c>
      <c r="H211" s="5" t="s">
        <v>396</v>
      </c>
      <c r="I211" s="95">
        <v>41807</v>
      </c>
      <c r="J211" s="96"/>
      <c r="K211" s="97">
        <v>68390.499999999985</v>
      </c>
      <c r="L211" s="98"/>
      <c r="M211" s="97">
        <v>26583.499999999985</v>
      </c>
      <c r="N211" s="99"/>
      <c r="O211" s="147">
        <v>39895</v>
      </c>
      <c r="P211" s="96"/>
      <c r="Q211" s="148">
        <v>66479</v>
      </c>
      <c r="R211" s="100"/>
      <c r="S211" s="101">
        <v>52</v>
      </c>
      <c r="T211" s="96"/>
      <c r="U211" s="101">
        <v>1</v>
      </c>
      <c r="V211" s="58"/>
      <c r="W211" s="102">
        <f>S211-U211</f>
        <v>51</v>
      </c>
      <c r="X211" s="96"/>
      <c r="Y211" s="101">
        <v>55</v>
      </c>
      <c r="Z211" s="96"/>
      <c r="AA211" s="101">
        <v>1</v>
      </c>
      <c r="AB211" s="58"/>
      <c r="AC211" s="102">
        <f>Y211-AA211</f>
        <v>54</v>
      </c>
      <c r="AD211" s="58"/>
      <c r="AE211" s="101">
        <v>109</v>
      </c>
      <c r="AF211" s="96"/>
      <c r="AG211" s="101">
        <v>6</v>
      </c>
      <c r="AH211" s="58"/>
      <c r="AI211" s="102">
        <f>AE211-AG211</f>
        <v>103</v>
      </c>
      <c r="AJ211" s="96"/>
      <c r="AK211" s="101">
        <v>111</v>
      </c>
      <c r="AL211" s="96"/>
      <c r="AM211" s="101">
        <v>9</v>
      </c>
      <c r="AN211" s="58"/>
      <c r="AO211" s="102">
        <f>AK211-AM211</f>
        <v>102</v>
      </c>
      <c r="AP211" s="58"/>
      <c r="AQ211" s="103">
        <f>MAX((W211+AC211)/2,AC211)</f>
        <v>54</v>
      </c>
      <c r="AR211" s="96"/>
      <c r="AS211" s="103">
        <f>(AI211+AO211)/2</f>
        <v>102.5</v>
      </c>
      <c r="AT211" s="96"/>
      <c r="AU211" s="104">
        <f>AS211+AQ211</f>
        <v>156.5</v>
      </c>
      <c r="AV211">
        <f>ROUND(AU211*2.3*190,2)</f>
        <v>68390.5</v>
      </c>
    </row>
    <row r="212" spans="1:48" x14ac:dyDescent="0.25">
      <c r="A212" s="94">
        <v>118655</v>
      </c>
      <c r="B212" s="5">
        <v>8863123</v>
      </c>
      <c r="C212" s="5">
        <v>886</v>
      </c>
      <c r="D212" s="5" t="s">
        <v>394</v>
      </c>
      <c r="E212" s="6">
        <v>3123</v>
      </c>
      <c r="F212" s="5" t="s">
        <v>192</v>
      </c>
      <c r="G212" s="5" t="s">
        <v>6</v>
      </c>
      <c r="H212" s="5" t="s">
        <v>396</v>
      </c>
      <c r="I212" s="95">
        <v>7521</v>
      </c>
      <c r="J212" s="96"/>
      <c r="K212" s="97">
        <v>11580.499999999998</v>
      </c>
      <c r="L212" s="98"/>
      <c r="M212" s="97">
        <v>4059.4999999999982</v>
      </c>
      <c r="N212" s="99"/>
      <c r="O212" s="147">
        <v>6756</v>
      </c>
      <c r="P212" s="96"/>
      <c r="Q212" s="148">
        <v>10816</v>
      </c>
      <c r="R212" s="100"/>
      <c r="S212" s="101">
        <v>9</v>
      </c>
      <c r="T212" s="96"/>
      <c r="U212" s="101">
        <v>1</v>
      </c>
      <c r="V212" s="58"/>
      <c r="W212" s="102">
        <f>S212-U212</f>
        <v>8</v>
      </c>
      <c r="X212" s="96"/>
      <c r="Y212" s="101">
        <v>9</v>
      </c>
      <c r="Z212" s="96"/>
      <c r="AA212" s="101">
        <v>1</v>
      </c>
      <c r="AB212" s="58"/>
      <c r="AC212" s="102">
        <f>Y212-AA212</f>
        <v>8</v>
      </c>
      <c r="AD212" s="58"/>
      <c r="AE212" s="101">
        <v>18</v>
      </c>
      <c r="AF212" s="96"/>
      <c r="AG212" s="101">
        <v>0</v>
      </c>
      <c r="AH212" s="58"/>
      <c r="AI212" s="102">
        <f>AE212-AG212</f>
        <v>18</v>
      </c>
      <c r="AJ212" s="96"/>
      <c r="AK212" s="101">
        <v>19</v>
      </c>
      <c r="AL212" s="96"/>
      <c r="AM212" s="101">
        <v>0</v>
      </c>
      <c r="AN212" s="58"/>
      <c r="AO212" s="102">
        <f>AK212-AM212</f>
        <v>19</v>
      </c>
      <c r="AP212" s="58"/>
      <c r="AQ212" s="103">
        <f>MAX((W212+AC212)/2,AC212)</f>
        <v>8</v>
      </c>
      <c r="AR212" s="96"/>
      <c r="AS212" s="103">
        <f>(AI212+AO212)/2</f>
        <v>18.5</v>
      </c>
      <c r="AT212" s="96"/>
      <c r="AU212" s="104">
        <f>AS212+AQ212</f>
        <v>26.5</v>
      </c>
      <c r="AV212">
        <f>ROUND(AU212*2.3*190,2)</f>
        <v>11580.5</v>
      </c>
    </row>
    <row r="213" spans="1:48" x14ac:dyDescent="0.25">
      <c r="A213" s="94">
        <v>118657</v>
      </c>
      <c r="B213" s="5">
        <v>8863126</v>
      </c>
      <c r="C213" s="5">
        <v>886</v>
      </c>
      <c r="D213" s="5" t="s">
        <v>394</v>
      </c>
      <c r="E213" s="6">
        <v>3126</v>
      </c>
      <c r="F213" s="5" t="s">
        <v>193</v>
      </c>
      <c r="G213" s="5" t="s">
        <v>6</v>
      </c>
      <c r="H213" s="5" t="s">
        <v>396</v>
      </c>
      <c r="I213" s="95">
        <v>5864</v>
      </c>
      <c r="J213" s="96"/>
      <c r="K213" s="97">
        <v>10050.999999999998</v>
      </c>
      <c r="L213" s="98"/>
      <c r="M213" s="97">
        <v>4186.9999999999982</v>
      </c>
      <c r="N213" s="99"/>
      <c r="O213" s="147">
        <v>5864</v>
      </c>
      <c r="P213" s="96"/>
      <c r="Q213" s="148">
        <v>10051</v>
      </c>
      <c r="R213" s="100"/>
      <c r="S213" s="101">
        <v>7</v>
      </c>
      <c r="T213" s="96"/>
      <c r="U213" s="101">
        <v>0</v>
      </c>
      <c r="V213" s="58"/>
      <c r="W213" s="102">
        <f>S213-U213</f>
        <v>7</v>
      </c>
      <c r="X213" s="96"/>
      <c r="Y213" s="101">
        <v>8</v>
      </c>
      <c r="Z213" s="96"/>
      <c r="AA213" s="101">
        <v>1</v>
      </c>
      <c r="AB213" s="58"/>
      <c r="AC213" s="102">
        <f>Y213-AA213</f>
        <v>7</v>
      </c>
      <c r="AD213" s="58"/>
      <c r="AE213" s="101">
        <v>21</v>
      </c>
      <c r="AF213" s="96"/>
      <c r="AG213" s="101">
        <v>6</v>
      </c>
      <c r="AH213" s="58"/>
      <c r="AI213" s="102">
        <f>AE213-AG213</f>
        <v>15</v>
      </c>
      <c r="AJ213" s="96"/>
      <c r="AK213" s="101">
        <v>23</v>
      </c>
      <c r="AL213" s="96"/>
      <c r="AM213" s="101">
        <v>6</v>
      </c>
      <c r="AN213" s="58"/>
      <c r="AO213" s="102">
        <f>AK213-AM213</f>
        <v>17</v>
      </c>
      <c r="AP213" s="58"/>
      <c r="AQ213" s="103">
        <f>MAX((W213+AC213)/2,AC213)</f>
        <v>7</v>
      </c>
      <c r="AR213" s="96"/>
      <c r="AS213" s="103">
        <f>(AI213+AO213)/2</f>
        <v>16</v>
      </c>
      <c r="AT213" s="96"/>
      <c r="AU213" s="104">
        <f>AS213+AQ213</f>
        <v>23</v>
      </c>
      <c r="AV213">
        <f>ROUND(AU213*2.3*190,2)</f>
        <v>10051</v>
      </c>
    </row>
    <row r="214" spans="1:48" x14ac:dyDescent="0.25">
      <c r="A214" s="94">
        <v>118659</v>
      </c>
      <c r="B214" s="5">
        <v>8863129</v>
      </c>
      <c r="C214" s="5">
        <v>886</v>
      </c>
      <c r="D214" s="5" t="s">
        <v>394</v>
      </c>
      <c r="E214" s="6">
        <v>3129</v>
      </c>
      <c r="F214" s="5" t="s">
        <v>194</v>
      </c>
      <c r="G214" s="5" t="s">
        <v>6</v>
      </c>
      <c r="H214" s="5" t="s">
        <v>396</v>
      </c>
      <c r="I214" s="95">
        <v>37473</v>
      </c>
      <c r="J214" s="96"/>
      <c r="K214" s="97">
        <v>59213.499999999993</v>
      </c>
      <c r="L214" s="98"/>
      <c r="M214" s="97">
        <v>21740.499999999993</v>
      </c>
      <c r="N214" s="99"/>
      <c r="O214" s="147">
        <v>34542</v>
      </c>
      <c r="P214" s="96"/>
      <c r="Q214" s="148">
        <v>56283</v>
      </c>
      <c r="R214" s="100"/>
      <c r="S214" s="101">
        <v>55</v>
      </c>
      <c r="T214" s="96"/>
      <c r="U214" s="101">
        <v>5</v>
      </c>
      <c r="V214" s="58"/>
      <c r="W214" s="102">
        <f>S214-U214</f>
        <v>50</v>
      </c>
      <c r="X214" s="96"/>
      <c r="Y214" s="101">
        <v>52</v>
      </c>
      <c r="Z214" s="96"/>
      <c r="AA214" s="101">
        <v>4</v>
      </c>
      <c r="AB214" s="58"/>
      <c r="AC214" s="102">
        <f>Y214-AA214</f>
        <v>48</v>
      </c>
      <c r="AD214" s="58"/>
      <c r="AE214" s="101">
        <v>95</v>
      </c>
      <c r="AF214" s="96"/>
      <c r="AG214" s="101">
        <v>12</v>
      </c>
      <c r="AH214" s="58"/>
      <c r="AI214" s="102">
        <f>AE214-AG214</f>
        <v>83</v>
      </c>
      <c r="AJ214" s="96"/>
      <c r="AK214" s="101">
        <v>100</v>
      </c>
      <c r="AL214" s="96"/>
      <c r="AM214" s="101">
        <v>10</v>
      </c>
      <c r="AN214" s="58"/>
      <c r="AO214" s="102">
        <f>AK214-AM214</f>
        <v>90</v>
      </c>
      <c r="AP214" s="58"/>
      <c r="AQ214" s="103">
        <f>MAX((W214+AC214)/2,AC214)</f>
        <v>49</v>
      </c>
      <c r="AR214" s="96"/>
      <c r="AS214" s="103">
        <f>(AI214+AO214)/2</f>
        <v>86.5</v>
      </c>
      <c r="AT214" s="96"/>
      <c r="AU214" s="104">
        <f>AS214+AQ214</f>
        <v>135.5</v>
      </c>
      <c r="AV214">
        <f>ROUND(AU214*2.3*190,2)</f>
        <v>59213.5</v>
      </c>
    </row>
    <row r="215" spans="1:48" x14ac:dyDescent="0.25">
      <c r="A215" s="94">
        <v>118660</v>
      </c>
      <c r="B215" s="5">
        <v>8863130</v>
      </c>
      <c r="C215" s="5">
        <v>886</v>
      </c>
      <c r="D215" s="5" t="s">
        <v>394</v>
      </c>
      <c r="E215" s="6">
        <v>3130</v>
      </c>
      <c r="F215" s="5" t="s">
        <v>195</v>
      </c>
      <c r="G215" s="5" t="s">
        <v>6</v>
      </c>
      <c r="H215" s="5" t="s">
        <v>396</v>
      </c>
      <c r="I215" s="95">
        <v>11217</v>
      </c>
      <c r="J215" s="96"/>
      <c r="K215" s="97">
        <v>19446.499999999996</v>
      </c>
      <c r="L215" s="98"/>
      <c r="M215" s="97">
        <v>8229.4999999999964</v>
      </c>
      <c r="N215" s="99"/>
      <c r="O215" s="147">
        <v>11344</v>
      </c>
      <c r="P215" s="96"/>
      <c r="Q215" s="148">
        <v>19574</v>
      </c>
      <c r="R215" s="100"/>
      <c r="S215" s="101">
        <v>17</v>
      </c>
      <c r="T215" s="96"/>
      <c r="U215" s="101">
        <v>2</v>
      </c>
      <c r="V215" s="58"/>
      <c r="W215" s="102">
        <f>S215-U215</f>
        <v>15</v>
      </c>
      <c r="X215" s="96"/>
      <c r="Y215" s="101">
        <v>17</v>
      </c>
      <c r="Z215" s="96"/>
      <c r="AA215" s="101">
        <v>2</v>
      </c>
      <c r="AB215" s="58"/>
      <c r="AC215" s="102">
        <f>Y215-AA215</f>
        <v>15</v>
      </c>
      <c r="AD215" s="58"/>
      <c r="AE215" s="101">
        <v>33</v>
      </c>
      <c r="AF215" s="96"/>
      <c r="AG215" s="101">
        <v>1</v>
      </c>
      <c r="AH215" s="58"/>
      <c r="AI215" s="102">
        <f>AE215-AG215</f>
        <v>32</v>
      </c>
      <c r="AJ215" s="96"/>
      <c r="AK215" s="101">
        <v>28</v>
      </c>
      <c r="AL215" s="96"/>
      <c r="AM215" s="101">
        <v>1</v>
      </c>
      <c r="AN215" s="58"/>
      <c r="AO215" s="102">
        <f>AK215-AM215</f>
        <v>27</v>
      </c>
      <c r="AP215" s="58"/>
      <c r="AQ215" s="103">
        <f>MAX((W215+AC215)/2,AC215)</f>
        <v>15</v>
      </c>
      <c r="AR215" s="96"/>
      <c r="AS215" s="103">
        <f>(AI215+AO215)/2</f>
        <v>29.5</v>
      </c>
      <c r="AT215" s="96"/>
      <c r="AU215" s="104">
        <f>AS215+AQ215</f>
        <v>44.5</v>
      </c>
      <c r="AV215">
        <f>ROUND(AU215*2.3*190,2)</f>
        <v>19446.5</v>
      </c>
    </row>
    <row r="216" spans="1:48" x14ac:dyDescent="0.25">
      <c r="A216" s="94">
        <v>118662</v>
      </c>
      <c r="B216" s="5">
        <v>8863134</v>
      </c>
      <c r="C216" s="5">
        <v>886</v>
      </c>
      <c r="D216" s="5" t="s">
        <v>394</v>
      </c>
      <c r="E216" s="6">
        <v>3134</v>
      </c>
      <c r="F216" s="5" t="s">
        <v>196</v>
      </c>
      <c r="G216" s="5" t="s">
        <v>6</v>
      </c>
      <c r="H216" s="5" t="s">
        <v>396</v>
      </c>
      <c r="I216" s="95">
        <v>11344</v>
      </c>
      <c r="J216" s="96"/>
      <c r="K216" s="97">
        <v>17916.999999999996</v>
      </c>
      <c r="L216" s="98"/>
      <c r="M216" s="97">
        <v>6572.9999999999964</v>
      </c>
      <c r="N216" s="99"/>
      <c r="O216" s="147">
        <v>10452</v>
      </c>
      <c r="P216" s="96"/>
      <c r="Q216" s="148">
        <v>17025</v>
      </c>
      <c r="R216" s="100"/>
      <c r="S216" s="101">
        <v>16</v>
      </c>
      <c r="T216" s="96"/>
      <c r="U216" s="101">
        <v>2</v>
      </c>
      <c r="V216" s="58"/>
      <c r="W216" s="102">
        <f>S216-U216</f>
        <v>14</v>
      </c>
      <c r="X216" s="96"/>
      <c r="Y216" s="101">
        <v>13</v>
      </c>
      <c r="Z216" s="96"/>
      <c r="AA216" s="101">
        <v>2</v>
      </c>
      <c r="AB216" s="58"/>
      <c r="AC216" s="102">
        <f>Y216-AA216</f>
        <v>11</v>
      </c>
      <c r="AD216" s="58"/>
      <c r="AE216" s="101">
        <v>32</v>
      </c>
      <c r="AF216" s="96"/>
      <c r="AG216" s="101">
        <v>1</v>
      </c>
      <c r="AH216" s="58"/>
      <c r="AI216" s="102">
        <f>AE216-AG216</f>
        <v>31</v>
      </c>
      <c r="AJ216" s="96"/>
      <c r="AK216" s="101">
        <v>27</v>
      </c>
      <c r="AL216" s="96"/>
      <c r="AM216" s="101">
        <v>1</v>
      </c>
      <c r="AN216" s="58"/>
      <c r="AO216" s="102">
        <f>AK216-AM216</f>
        <v>26</v>
      </c>
      <c r="AP216" s="58"/>
      <c r="AQ216" s="103">
        <f>MAX((W216+AC216)/2,AC216)</f>
        <v>12.5</v>
      </c>
      <c r="AR216" s="96"/>
      <c r="AS216" s="103">
        <f>(AI216+AO216)/2</f>
        <v>28.5</v>
      </c>
      <c r="AT216" s="96"/>
      <c r="AU216" s="104">
        <f>AS216+AQ216</f>
        <v>41</v>
      </c>
      <c r="AV216">
        <f>ROUND(AU216*2.3*190,2)</f>
        <v>17917</v>
      </c>
    </row>
    <row r="217" spans="1:48" x14ac:dyDescent="0.25">
      <c r="A217" s="94">
        <v>118663</v>
      </c>
      <c r="B217" s="5">
        <v>8863136</v>
      </c>
      <c r="C217" s="5">
        <v>886</v>
      </c>
      <c r="D217" s="5" t="s">
        <v>394</v>
      </c>
      <c r="E217" s="6">
        <v>3136</v>
      </c>
      <c r="F217" s="5" t="s">
        <v>197</v>
      </c>
      <c r="G217" s="5" t="s">
        <v>6</v>
      </c>
      <c r="H217" s="5" t="s">
        <v>396</v>
      </c>
      <c r="I217" s="95">
        <v>8668</v>
      </c>
      <c r="J217" s="96"/>
      <c r="K217" s="97">
        <v>13983.999999999998</v>
      </c>
      <c r="L217" s="98"/>
      <c r="M217" s="97">
        <v>5315.9999999999982</v>
      </c>
      <c r="N217" s="99"/>
      <c r="O217" s="147">
        <v>8158</v>
      </c>
      <c r="P217" s="96"/>
      <c r="Q217" s="148">
        <v>13474</v>
      </c>
      <c r="R217" s="100"/>
      <c r="S217" s="101">
        <v>13</v>
      </c>
      <c r="T217" s="96"/>
      <c r="U217" s="101">
        <v>1</v>
      </c>
      <c r="V217" s="58"/>
      <c r="W217" s="102">
        <f>S217-U217</f>
        <v>12</v>
      </c>
      <c r="X217" s="96"/>
      <c r="Y217" s="101">
        <v>14</v>
      </c>
      <c r="Z217" s="96"/>
      <c r="AA217" s="101">
        <v>1</v>
      </c>
      <c r="AB217" s="58"/>
      <c r="AC217" s="102">
        <f>Y217-AA217</f>
        <v>13</v>
      </c>
      <c r="AD217" s="58"/>
      <c r="AE217" s="101">
        <v>20</v>
      </c>
      <c r="AF217" s="96"/>
      <c r="AG217" s="101">
        <v>0</v>
      </c>
      <c r="AH217" s="58"/>
      <c r="AI217" s="102">
        <f>AE217-AG217</f>
        <v>20</v>
      </c>
      <c r="AJ217" s="96"/>
      <c r="AK217" s="101">
        <v>19</v>
      </c>
      <c r="AL217" s="96"/>
      <c r="AM217" s="101">
        <v>1</v>
      </c>
      <c r="AN217" s="58"/>
      <c r="AO217" s="102">
        <f>AK217-AM217</f>
        <v>18</v>
      </c>
      <c r="AP217" s="58"/>
      <c r="AQ217" s="103">
        <f>MAX((W217+AC217)/2,AC217)</f>
        <v>13</v>
      </c>
      <c r="AR217" s="96"/>
      <c r="AS217" s="103">
        <f>(AI217+AO217)/2</f>
        <v>19</v>
      </c>
      <c r="AT217" s="96"/>
      <c r="AU217" s="104">
        <f>AS217+AQ217</f>
        <v>32</v>
      </c>
      <c r="AV217">
        <f>ROUND(AU217*2.3*190,2)</f>
        <v>13984</v>
      </c>
    </row>
    <row r="218" spans="1:48" x14ac:dyDescent="0.25">
      <c r="A218" s="94">
        <v>118664</v>
      </c>
      <c r="B218" s="5">
        <v>8863137</v>
      </c>
      <c r="C218" s="5">
        <v>886</v>
      </c>
      <c r="D218" s="5" t="s">
        <v>394</v>
      </c>
      <c r="E218" s="6">
        <v>3137</v>
      </c>
      <c r="F218" s="5" t="s">
        <v>198</v>
      </c>
      <c r="G218" s="5" t="s">
        <v>6</v>
      </c>
      <c r="H218" s="5" t="s">
        <v>396</v>
      </c>
      <c r="I218" s="95">
        <v>8540</v>
      </c>
      <c r="J218" s="96"/>
      <c r="K218" s="97">
        <v>15294.999999999998</v>
      </c>
      <c r="L218" s="98"/>
      <c r="M218" s="97">
        <v>6754.9999999999982</v>
      </c>
      <c r="N218" s="99"/>
      <c r="O218" s="147">
        <v>8923</v>
      </c>
      <c r="P218" s="96"/>
      <c r="Q218" s="148">
        <v>15678</v>
      </c>
      <c r="R218" s="100"/>
      <c r="S218" s="101">
        <v>15</v>
      </c>
      <c r="T218" s="96"/>
      <c r="U218" s="101">
        <v>2</v>
      </c>
      <c r="V218" s="58"/>
      <c r="W218" s="102">
        <f>S218-U218</f>
        <v>13</v>
      </c>
      <c r="X218" s="96"/>
      <c r="Y218" s="101">
        <v>17</v>
      </c>
      <c r="Z218" s="96"/>
      <c r="AA218" s="101">
        <v>2</v>
      </c>
      <c r="AB218" s="58"/>
      <c r="AC218" s="102">
        <f>Y218-AA218</f>
        <v>15</v>
      </c>
      <c r="AD218" s="58"/>
      <c r="AE218" s="101">
        <v>22</v>
      </c>
      <c r="AF218" s="96"/>
      <c r="AG218" s="101">
        <v>3</v>
      </c>
      <c r="AH218" s="58"/>
      <c r="AI218" s="102">
        <f>AE218-AG218</f>
        <v>19</v>
      </c>
      <c r="AJ218" s="96"/>
      <c r="AK218" s="101">
        <v>25</v>
      </c>
      <c r="AL218" s="96"/>
      <c r="AM218" s="101">
        <v>4</v>
      </c>
      <c r="AN218" s="58"/>
      <c r="AO218" s="102">
        <f>AK218-AM218</f>
        <v>21</v>
      </c>
      <c r="AP218" s="58"/>
      <c r="AQ218" s="103">
        <f>MAX((W218+AC218)/2,AC218)</f>
        <v>15</v>
      </c>
      <c r="AR218" s="96"/>
      <c r="AS218" s="103">
        <f>(AI218+AO218)/2</f>
        <v>20</v>
      </c>
      <c r="AT218" s="96"/>
      <c r="AU218" s="104">
        <f>AS218+AQ218</f>
        <v>35</v>
      </c>
      <c r="AV218">
        <f>ROUND(AU218*2.3*190,2)</f>
        <v>15295</v>
      </c>
    </row>
    <row r="219" spans="1:48" x14ac:dyDescent="0.25">
      <c r="A219" s="94">
        <v>118665</v>
      </c>
      <c r="B219" s="5">
        <v>8863138</v>
      </c>
      <c r="C219" s="5">
        <v>886</v>
      </c>
      <c r="D219" s="5" t="s">
        <v>394</v>
      </c>
      <c r="E219" s="6">
        <v>3138</v>
      </c>
      <c r="F219" s="5" t="s">
        <v>199</v>
      </c>
      <c r="G219" s="5" t="s">
        <v>6</v>
      </c>
      <c r="H219" s="5" t="s">
        <v>396</v>
      </c>
      <c r="I219" s="95">
        <v>7011</v>
      </c>
      <c r="J219" s="96"/>
      <c r="K219" s="97">
        <v>13983.999999999998</v>
      </c>
      <c r="L219" s="98"/>
      <c r="M219" s="97">
        <v>6972.9999999999982</v>
      </c>
      <c r="N219" s="99"/>
      <c r="O219" s="147">
        <v>8158</v>
      </c>
      <c r="P219" s="96"/>
      <c r="Q219" s="148">
        <v>15131</v>
      </c>
      <c r="R219" s="100"/>
      <c r="S219" s="101">
        <v>14</v>
      </c>
      <c r="T219" s="96"/>
      <c r="U219" s="101">
        <v>5</v>
      </c>
      <c r="V219" s="58"/>
      <c r="W219" s="102">
        <f>S219-U219</f>
        <v>9</v>
      </c>
      <c r="X219" s="96"/>
      <c r="Y219" s="101">
        <v>14</v>
      </c>
      <c r="Z219" s="96"/>
      <c r="AA219" s="101">
        <v>4</v>
      </c>
      <c r="AB219" s="58"/>
      <c r="AC219" s="102">
        <f>Y219-AA219</f>
        <v>10</v>
      </c>
      <c r="AD219" s="58"/>
      <c r="AE219" s="101">
        <v>27</v>
      </c>
      <c r="AF219" s="96"/>
      <c r="AG219" s="101">
        <v>4</v>
      </c>
      <c r="AH219" s="58"/>
      <c r="AI219" s="102">
        <f>AE219-AG219</f>
        <v>23</v>
      </c>
      <c r="AJ219" s="96"/>
      <c r="AK219" s="101">
        <v>22</v>
      </c>
      <c r="AL219" s="96"/>
      <c r="AM219" s="101">
        <v>1</v>
      </c>
      <c r="AN219" s="58"/>
      <c r="AO219" s="102">
        <f>AK219-AM219</f>
        <v>21</v>
      </c>
      <c r="AP219" s="58"/>
      <c r="AQ219" s="103">
        <f>MAX((W219+AC219)/2,AC219)</f>
        <v>10</v>
      </c>
      <c r="AR219" s="96"/>
      <c r="AS219" s="103">
        <f>(AI219+AO219)/2</f>
        <v>22</v>
      </c>
      <c r="AT219" s="96"/>
      <c r="AU219" s="104">
        <f>AS219+AQ219</f>
        <v>32</v>
      </c>
      <c r="AV219">
        <f>ROUND(AU219*2.3*190,2)</f>
        <v>13984</v>
      </c>
    </row>
    <row r="220" spans="1:48" x14ac:dyDescent="0.25">
      <c r="A220" s="94">
        <v>118666</v>
      </c>
      <c r="B220" s="5">
        <v>8863139</v>
      </c>
      <c r="C220" s="5">
        <v>886</v>
      </c>
      <c r="D220" s="5" t="s">
        <v>394</v>
      </c>
      <c r="E220" s="6">
        <v>3139</v>
      </c>
      <c r="F220" s="5" t="s">
        <v>200</v>
      </c>
      <c r="G220" s="5" t="s">
        <v>6</v>
      </c>
      <c r="H220" s="5" t="s">
        <v>396</v>
      </c>
      <c r="I220" s="95">
        <v>8413</v>
      </c>
      <c r="J220" s="96"/>
      <c r="K220" s="97">
        <v>12891.499999999998</v>
      </c>
      <c r="L220" s="98"/>
      <c r="M220" s="97">
        <v>4478.4999999999982</v>
      </c>
      <c r="N220" s="99"/>
      <c r="O220" s="147">
        <v>7521</v>
      </c>
      <c r="P220" s="96"/>
      <c r="Q220" s="148">
        <v>12000</v>
      </c>
      <c r="R220" s="100"/>
      <c r="S220" s="101">
        <v>12</v>
      </c>
      <c r="T220" s="96"/>
      <c r="U220" s="101">
        <v>0</v>
      </c>
      <c r="V220" s="58"/>
      <c r="W220" s="102">
        <f>S220-U220</f>
        <v>12</v>
      </c>
      <c r="X220" s="96"/>
      <c r="Y220" s="101">
        <v>13</v>
      </c>
      <c r="Z220" s="96"/>
      <c r="AA220" s="101">
        <v>3</v>
      </c>
      <c r="AB220" s="58"/>
      <c r="AC220" s="102">
        <f>Y220-AA220</f>
        <v>10</v>
      </c>
      <c r="AD220" s="58"/>
      <c r="AE220" s="101">
        <v>21</v>
      </c>
      <c r="AF220" s="96"/>
      <c r="AG220" s="101">
        <v>3</v>
      </c>
      <c r="AH220" s="58"/>
      <c r="AI220" s="102">
        <f>AE220-AG220</f>
        <v>18</v>
      </c>
      <c r="AJ220" s="96"/>
      <c r="AK220" s="101">
        <v>24</v>
      </c>
      <c r="AL220" s="96"/>
      <c r="AM220" s="101">
        <v>5</v>
      </c>
      <c r="AN220" s="58"/>
      <c r="AO220" s="102">
        <f>AK220-AM220</f>
        <v>19</v>
      </c>
      <c r="AP220" s="58"/>
      <c r="AQ220" s="103">
        <f>MAX((W220+AC220)/2,AC220)</f>
        <v>11</v>
      </c>
      <c r="AR220" s="96"/>
      <c r="AS220" s="103">
        <f>(AI220+AO220)/2</f>
        <v>18.5</v>
      </c>
      <c r="AT220" s="96"/>
      <c r="AU220" s="104">
        <f>AS220+AQ220</f>
        <v>29.5</v>
      </c>
      <c r="AV220">
        <f>ROUND(AU220*2.3*190,2)</f>
        <v>12891.5</v>
      </c>
    </row>
    <row r="221" spans="1:48" x14ac:dyDescent="0.25">
      <c r="A221" s="94">
        <v>118670</v>
      </c>
      <c r="B221" s="5">
        <v>8863143</v>
      </c>
      <c r="C221" s="5">
        <v>886</v>
      </c>
      <c r="D221" s="5" t="s">
        <v>394</v>
      </c>
      <c r="E221" s="6">
        <v>3143</v>
      </c>
      <c r="F221" s="5" t="s">
        <v>201</v>
      </c>
      <c r="G221" s="5" t="s">
        <v>6</v>
      </c>
      <c r="H221" s="5" t="s">
        <v>396</v>
      </c>
      <c r="I221" s="95">
        <v>11727</v>
      </c>
      <c r="J221" s="96"/>
      <c r="K221" s="97">
        <v>18135.499999999996</v>
      </c>
      <c r="L221" s="98"/>
      <c r="M221" s="97">
        <v>6408.4999999999964</v>
      </c>
      <c r="N221" s="99"/>
      <c r="O221" s="147">
        <v>10580</v>
      </c>
      <c r="P221" s="96"/>
      <c r="Q221" s="148">
        <v>16989</v>
      </c>
      <c r="R221" s="100"/>
      <c r="S221" s="101">
        <v>13</v>
      </c>
      <c r="T221" s="96"/>
      <c r="U221" s="101">
        <v>0</v>
      </c>
      <c r="V221" s="58"/>
      <c r="W221" s="102">
        <f>S221-U221</f>
        <v>13</v>
      </c>
      <c r="X221" s="96"/>
      <c r="Y221" s="101">
        <v>11</v>
      </c>
      <c r="Z221" s="96"/>
      <c r="AA221" s="101">
        <v>0</v>
      </c>
      <c r="AB221" s="58"/>
      <c r="AC221" s="102">
        <f>Y221-AA221</f>
        <v>11</v>
      </c>
      <c r="AD221" s="58"/>
      <c r="AE221" s="101">
        <v>29</v>
      </c>
      <c r="AF221" s="96"/>
      <c r="AG221" s="101">
        <v>0</v>
      </c>
      <c r="AH221" s="58"/>
      <c r="AI221" s="102">
        <f>AE221-AG221</f>
        <v>29</v>
      </c>
      <c r="AJ221" s="96"/>
      <c r="AK221" s="101">
        <v>30</v>
      </c>
      <c r="AL221" s="96"/>
      <c r="AM221" s="101">
        <v>0</v>
      </c>
      <c r="AN221" s="58"/>
      <c r="AO221" s="102">
        <f>AK221-AM221</f>
        <v>30</v>
      </c>
      <c r="AP221" s="58"/>
      <c r="AQ221" s="103">
        <f>MAX((W221+AC221)/2,AC221)</f>
        <v>12</v>
      </c>
      <c r="AR221" s="96"/>
      <c r="AS221" s="103">
        <f>(AI221+AO221)/2</f>
        <v>29.5</v>
      </c>
      <c r="AT221" s="96"/>
      <c r="AU221" s="104">
        <f>AS221+AQ221</f>
        <v>41.5</v>
      </c>
      <c r="AV221">
        <f>ROUND(AU221*2.3*190,2)</f>
        <v>18135.5</v>
      </c>
    </row>
    <row r="222" spans="1:48" x14ac:dyDescent="0.25">
      <c r="A222" s="94">
        <v>118672</v>
      </c>
      <c r="B222" s="5">
        <v>8863145</v>
      </c>
      <c r="C222" s="5">
        <v>886</v>
      </c>
      <c r="D222" s="5" t="s">
        <v>394</v>
      </c>
      <c r="E222" s="6">
        <v>3145</v>
      </c>
      <c r="F222" s="5" t="s">
        <v>202</v>
      </c>
      <c r="G222" s="5" t="s">
        <v>6</v>
      </c>
      <c r="H222" s="5" t="s">
        <v>396</v>
      </c>
      <c r="I222" s="95">
        <v>12491</v>
      </c>
      <c r="J222" s="96"/>
      <c r="K222" s="97">
        <v>22942.499999999996</v>
      </c>
      <c r="L222" s="98"/>
      <c r="M222" s="97">
        <v>10451.499999999996</v>
      </c>
      <c r="N222" s="99"/>
      <c r="O222" s="147">
        <v>13384</v>
      </c>
      <c r="P222" s="96"/>
      <c r="Q222" s="148">
        <v>23836</v>
      </c>
      <c r="R222" s="100"/>
      <c r="S222" s="101">
        <v>16</v>
      </c>
      <c r="T222" s="96"/>
      <c r="U222" s="101">
        <v>0</v>
      </c>
      <c r="V222" s="58"/>
      <c r="W222" s="102">
        <f>S222-U222</f>
        <v>16</v>
      </c>
      <c r="X222" s="96"/>
      <c r="Y222" s="101">
        <v>17</v>
      </c>
      <c r="Z222" s="96"/>
      <c r="AA222" s="101">
        <v>0</v>
      </c>
      <c r="AB222" s="58"/>
      <c r="AC222" s="102">
        <f>Y222-AA222</f>
        <v>17</v>
      </c>
      <c r="AD222" s="58"/>
      <c r="AE222" s="101">
        <v>39</v>
      </c>
      <c r="AF222" s="96"/>
      <c r="AG222" s="101">
        <v>1</v>
      </c>
      <c r="AH222" s="58"/>
      <c r="AI222" s="102">
        <f>AE222-AG222</f>
        <v>38</v>
      </c>
      <c r="AJ222" s="96"/>
      <c r="AK222" s="101">
        <v>36</v>
      </c>
      <c r="AL222" s="96"/>
      <c r="AM222" s="101">
        <v>3</v>
      </c>
      <c r="AN222" s="58"/>
      <c r="AO222" s="102">
        <f>AK222-AM222</f>
        <v>33</v>
      </c>
      <c r="AP222" s="58"/>
      <c r="AQ222" s="103">
        <f>MAX((W222+AC222)/2,AC222)</f>
        <v>17</v>
      </c>
      <c r="AR222" s="96"/>
      <c r="AS222" s="103">
        <f>(AI222+AO222)/2</f>
        <v>35.5</v>
      </c>
      <c r="AT222" s="96"/>
      <c r="AU222" s="104">
        <f>AS222+AQ222</f>
        <v>52.5</v>
      </c>
      <c r="AV222">
        <f>ROUND(AU222*2.3*190,2)</f>
        <v>22942.5</v>
      </c>
    </row>
    <row r="223" spans="1:48" x14ac:dyDescent="0.25">
      <c r="A223" s="94">
        <v>118673</v>
      </c>
      <c r="B223" s="5">
        <v>8863146</v>
      </c>
      <c r="C223" s="5">
        <v>886</v>
      </c>
      <c r="D223" s="5" t="s">
        <v>394</v>
      </c>
      <c r="E223" s="6">
        <v>3146</v>
      </c>
      <c r="F223" s="5" t="s">
        <v>203</v>
      </c>
      <c r="G223" s="5" t="s">
        <v>6</v>
      </c>
      <c r="H223" s="5" t="s">
        <v>396</v>
      </c>
      <c r="I223" s="95">
        <v>9815</v>
      </c>
      <c r="J223" s="96"/>
      <c r="K223" s="97">
        <v>15731.999999999998</v>
      </c>
      <c r="L223" s="98"/>
      <c r="M223" s="97">
        <v>5916.9999999999982</v>
      </c>
      <c r="N223" s="99"/>
      <c r="O223" s="147">
        <v>9177</v>
      </c>
      <c r="P223" s="96"/>
      <c r="Q223" s="148">
        <v>15094</v>
      </c>
      <c r="R223" s="100"/>
      <c r="S223" s="101">
        <v>9</v>
      </c>
      <c r="T223" s="96"/>
      <c r="U223" s="101">
        <v>0</v>
      </c>
      <c r="V223" s="58"/>
      <c r="W223" s="102">
        <f>S223-U223</f>
        <v>9</v>
      </c>
      <c r="X223" s="96"/>
      <c r="Y223" s="101">
        <v>11</v>
      </c>
      <c r="Z223" s="96"/>
      <c r="AA223" s="101">
        <v>0</v>
      </c>
      <c r="AB223" s="58"/>
      <c r="AC223" s="102">
        <f>Y223-AA223</f>
        <v>11</v>
      </c>
      <c r="AD223" s="58"/>
      <c r="AE223" s="101">
        <v>25</v>
      </c>
      <c r="AF223" s="96"/>
      <c r="AG223" s="101">
        <v>0</v>
      </c>
      <c r="AH223" s="58"/>
      <c r="AI223" s="102">
        <f>AE223-AG223</f>
        <v>25</v>
      </c>
      <c r="AJ223" s="96"/>
      <c r="AK223" s="101">
        <v>25</v>
      </c>
      <c r="AL223" s="96"/>
      <c r="AM223" s="101">
        <v>0</v>
      </c>
      <c r="AN223" s="58"/>
      <c r="AO223" s="102">
        <f>AK223-AM223</f>
        <v>25</v>
      </c>
      <c r="AP223" s="58"/>
      <c r="AQ223" s="103">
        <f>MAX((W223+AC223)/2,AC223)</f>
        <v>11</v>
      </c>
      <c r="AR223" s="96"/>
      <c r="AS223" s="103">
        <f>(AI223+AO223)/2</f>
        <v>25</v>
      </c>
      <c r="AT223" s="96"/>
      <c r="AU223" s="104">
        <f>AS223+AQ223</f>
        <v>36</v>
      </c>
      <c r="AV223">
        <f>ROUND(AU223*2.3*190,2)</f>
        <v>15732</v>
      </c>
    </row>
    <row r="224" spans="1:48" x14ac:dyDescent="0.25">
      <c r="A224" s="94">
        <v>118675</v>
      </c>
      <c r="B224" s="5">
        <v>8863149</v>
      </c>
      <c r="C224" s="5">
        <v>886</v>
      </c>
      <c r="D224" s="5" t="s">
        <v>394</v>
      </c>
      <c r="E224" s="6">
        <v>3149</v>
      </c>
      <c r="F224" s="5" t="s">
        <v>204</v>
      </c>
      <c r="G224" s="5" t="s">
        <v>6</v>
      </c>
      <c r="H224" s="5" t="s">
        <v>396</v>
      </c>
      <c r="I224" s="95">
        <v>21413</v>
      </c>
      <c r="J224" s="96"/>
      <c r="K224" s="97">
        <v>34085.999999999993</v>
      </c>
      <c r="L224" s="98"/>
      <c r="M224" s="97">
        <v>12672.999999999993</v>
      </c>
      <c r="N224" s="99"/>
      <c r="O224" s="147">
        <v>19884</v>
      </c>
      <c r="P224" s="96"/>
      <c r="Q224" s="148">
        <v>32557</v>
      </c>
      <c r="R224" s="100"/>
      <c r="S224" s="101">
        <v>28</v>
      </c>
      <c r="T224" s="96"/>
      <c r="U224" s="101">
        <v>5</v>
      </c>
      <c r="V224" s="58"/>
      <c r="W224" s="102">
        <f>S224-U224</f>
        <v>23</v>
      </c>
      <c r="X224" s="96"/>
      <c r="Y224" s="101">
        <v>26</v>
      </c>
      <c r="Z224" s="96"/>
      <c r="AA224" s="101">
        <v>6</v>
      </c>
      <c r="AB224" s="58"/>
      <c r="AC224" s="102">
        <f>Y224-AA224</f>
        <v>20</v>
      </c>
      <c r="AD224" s="58"/>
      <c r="AE224" s="101">
        <v>59</v>
      </c>
      <c r="AF224" s="96"/>
      <c r="AG224" s="101">
        <v>3</v>
      </c>
      <c r="AH224" s="58"/>
      <c r="AI224" s="102">
        <f>AE224-AG224</f>
        <v>56</v>
      </c>
      <c r="AJ224" s="96"/>
      <c r="AK224" s="101">
        <v>59</v>
      </c>
      <c r="AL224" s="96"/>
      <c r="AM224" s="101">
        <v>2</v>
      </c>
      <c r="AN224" s="58"/>
      <c r="AO224" s="102">
        <f>AK224-AM224</f>
        <v>57</v>
      </c>
      <c r="AP224" s="58"/>
      <c r="AQ224" s="103">
        <f>MAX((W224+AC224)/2,AC224)</f>
        <v>21.5</v>
      </c>
      <c r="AR224" s="96"/>
      <c r="AS224" s="103">
        <f>(AI224+AO224)/2</f>
        <v>56.5</v>
      </c>
      <c r="AT224" s="96"/>
      <c r="AU224" s="104">
        <f>AS224+AQ224</f>
        <v>78</v>
      </c>
      <c r="AV224">
        <f>ROUND(AU224*2.3*190,2)</f>
        <v>34086</v>
      </c>
    </row>
    <row r="225" spans="1:48" x14ac:dyDescent="0.25">
      <c r="A225" s="94">
        <v>118676</v>
      </c>
      <c r="B225" s="5">
        <v>8863150</v>
      </c>
      <c r="C225" s="5">
        <v>886</v>
      </c>
      <c r="D225" s="5" t="s">
        <v>394</v>
      </c>
      <c r="E225" s="6">
        <v>3150</v>
      </c>
      <c r="F225" s="5" t="s">
        <v>205</v>
      </c>
      <c r="G225" s="5" t="s">
        <v>6</v>
      </c>
      <c r="H225" s="5" t="s">
        <v>396</v>
      </c>
      <c r="I225" s="95">
        <v>7648</v>
      </c>
      <c r="J225" s="96"/>
      <c r="K225" s="97">
        <v>13328.499999999998</v>
      </c>
      <c r="L225" s="98"/>
      <c r="M225" s="97">
        <v>5680.4999999999982</v>
      </c>
      <c r="N225" s="99"/>
      <c r="O225" s="147">
        <v>7775</v>
      </c>
      <c r="P225" s="96"/>
      <c r="Q225" s="148">
        <v>13456</v>
      </c>
      <c r="R225" s="100"/>
      <c r="S225" s="101">
        <v>13</v>
      </c>
      <c r="T225" s="96"/>
      <c r="U225" s="101">
        <v>3</v>
      </c>
      <c r="V225" s="58"/>
      <c r="W225" s="102">
        <f>S225-U225</f>
        <v>10</v>
      </c>
      <c r="X225" s="96"/>
      <c r="Y225" s="101">
        <v>14</v>
      </c>
      <c r="Z225" s="96"/>
      <c r="AA225" s="101">
        <v>5</v>
      </c>
      <c r="AB225" s="58"/>
      <c r="AC225" s="102">
        <f>Y225-AA225</f>
        <v>9</v>
      </c>
      <c r="AD225" s="58"/>
      <c r="AE225" s="101">
        <v>30</v>
      </c>
      <c r="AF225" s="96"/>
      <c r="AG225" s="101">
        <v>10</v>
      </c>
      <c r="AH225" s="58"/>
      <c r="AI225" s="102">
        <f>AE225-AG225</f>
        <v>20</v>
      </c>
      <c r="AJ225" s="96"/>
      <c r="AK225" s="101">
        <v>31</v>
      </c>
      <c r="AL225" s="96"/>
      <c r="AM225" s="101">
        <v>9</v>
      </c>
      <c r="AN225" s="58"/>
      <c r="AO225" s="102">
        <f>AK225-AM225</f>
        <v>22</v>
      </c>
      <c r="AP225" s="58"/>
      <c r="AQ225" s="103">
        <f>MAX((W225+AC225)/2,AC225)</f>
        <v>9.5</v>
      </c>
      <c r="AR225" s="96"/>
      <c r="AS225" s="103">
        <f>(AI225+AO225)/2</f>
        <v>21</v>
      </c>
      <c r="AT225" s="96"/>
      <c r="AU225" s="104">
        <f>AS225+AQ225</f>
        <v>30.5</v>
      </c>
      <c r="AV225">
        <f>ROUND(AU225*2.3*190,2)</f>
        <v>13328.5</v>
      </c>
    </row>
    <row r="226" spans="1:48" x14ac:dyDescent="0.25">
      <c r="A226" s="94">
        <v>118678</v>
      </c>
      <c r="B226" s="5">
        <v>8863153</v>
      </c>
      <c r="C226" s="5">
        <v>886</v>
      </c>
      <c r="D226" s="5" t="s">
        <v>394</v>
      </c>
      <c r="E226" s="6">
        <v>3153</v>
      </c>
      <c r="F226" s="5" t="s">
        <v>206</v>
      </c>
      <c r="G226" s="5" t="s">
        <v>6</v>
      </c>
      <c r="H226" s="5" t="s">
        <v>396</v>
      </c>
      <c r="I226" s="95">
        <v>9687</v>
      </c>
      <c r="J226" s="96"/>
      <c r="K226" s="97">
        <v>15076.499999999998</v>
      </c>
      <c r="L226" s="98"/>
      <c r="M226" s="97">
        <v>5389.4999999999982</v>
      </c>
      <c r="N226" s="99"/>
      <c r="O226" s="147">
        <v>8795</v>
      </c>
      <c r="P226" s="96"/>
      <c r="Q226" s="148">
        <v>14185</v>
      </c>
      <c r="R226" s="100"/>
      <c r="S226" s="101">
        <v>12</v>
      </c>
      <c r="T226" s="96"/>
      <c r="U226" s="101">
        <v>4</v>
      </c>
      <c r="V226" s="58"/>
      <c r="W226" s="102">
        <f>S226-U226</f>
        <v>8</v>
      </c>
      <c r="X226" s="96"/>
      <c r="Y226" s="101">
        <v>14</v>
      </c>
      <c r="Z226" s="96"/>
      <c r="AA226" s="101">
        <v>5</v>
      </c>
      <c r="AB226" s="58"/>
      <c r="AC226" s="102">
        <f>Y226-AA226</f>
        <v>9</v>
      </c>
      <c r="AD226" s="58"/>
      <c r="AE226" s="101">
        <v>28</v>
      </c>
      <c r="AF226" s="96"/>
      <c r="AG226" s="101">
        <v>3</v>
      </c>
      <c r="AH226" s="58"/>
      <c r="AI226" s="102">
        <f>AE226-AG226</f>
        <v>25</v>
      </c>
      <c r="AJ226" s="96"/>
      <c r="AK226" s="101">
        <v>29</v>
      </c>
      <c r="AL226" s="96"/>
      <c r="AM226" s="101">
        <v>3</v>
      </c>
      <c r="AN226" s="58"/>
      <c r="AO226" s="102">
        <f>AK226-AM226</f>
        <v>26</v>
      </c>
      <c r="AP226" s="58"/>
      <c r="AQ226" s="103">
        <f>MAX((W226+AC226)/2,AC226)</f>
        <v>9</v>
      </c>
      <c r="AR226" s="96"/>
      <c r="AS226" s="103">
        <f>(AI226+AO226)/2</f>
        <v>25.5</v>
      </c>
      <c r="AT226" s="96"/>
      <c r="AU226" s="104">
        <f>AS226+AQ226</f>
        <v>34.5</v>
      </c>
      <c r="AV226">
        <f>ROUND(AU226*2.3*190,2)</f>
        <v>15076.5</v>
      </c>
    </row>
    <row r="227" spans="1:48" x14ac:dyDescent="0.25">
      <c r="A227" s="94">
        <v>118679</v>
      </c>
      <c r="B227" s="5">
        <v>8863154</v>
      </c>
      <c r="C227" s="5">
        <v>886</v>
      </c>
      <c r="D227" s="5" t="s">
        <v>394</v>
      </c>
      <c r="E227" s="6">
        <v>3154</v>
      </c>
      <c r="F227" s="5" t="s">
        <v>207</v>
      </c>
      <c r="G227" s="5" t="s">
        <v>6</v>
      </c>
      <c r="H227" s="5" t="s">
        <v>396</v>
      </c>
      <c r="I227" s="95">
        <v>14786</v>
      </c>
      <c r="J227" s="96"/>
      <c r="K227" s="97">
        <v>26656.999999999996</v>
      </c>
      <c r="L227" s="98"/>
      <c r="M227" s="97">
        <v>11870.999999999996</v>
      </c>
      <c r="N227" s="99"/>
      <c r="O227" s="147">
        <v>15550</v>
      </c>
      <c r="P227" s="96"/>
      <c r="Q227" s="148">
        <v>27421</v>
      </c>
      <c r="R227" s="100"/>
      <c r="S227" s="101">
        <v>24</v>
      </c>
      <c r="T227" s="96"/>
      <c r="U227" s="101">
        <v>0</v>
      </c>
      <c r="V227" s="58"/>
      <c r="W227" s="102">
        <f>S227-U227</f>
        <v>24</v>
      </c>
      <c r="X227" s="96"/>
      <c r="Y227" s="101">
        <v>21</v>
      </c>
      <c r="Z227" s="96"/>
      <c r="AA227" s="101">
        <v>0</v>
      </c>
      <c r="AB227" s="58"/>
      <c r="AC227" s="102">
        <f>Y227-AA227</f>
        <v>21</v>
      </c>
      <c r="AD227" s="58"/>
      <c r="AE227" s="101">
        <v>42</v>
      </c>
      <c r="AF227" s="96"/>
      <c r="AG227" s="101">
        <v>0</v>
      </c>
      <c r="AH227" s="58"/>
      <c r="AI227" s="102">
        <f>AE227-AG227</f>
        <v>42</v>
      </c>
      <c r="AJ227" s="96"/>
      <c r="AK227" s="101">
        <v>35</v>
      </c>
      <c r="AL227" s="96"/>
      <c r="AM227" s="101">
        <v>0</v>
      </c>
      <c r="AN227" s="58"/>
      <c r="AO227" s="102">
        <f>AK227-AM227</f>
        <v>35</v>
      </c>
      <c r="AP227" s="58"/>
      <c r="AQ227" s="103">
        <f>MAX((W227+AC227)/2,AC227)</f>
        <v>22.5</v>
      </c>
      <c r="AR227" s="96"/>
      <c r="AS227" s="103">
        <f>(AI227+AO227)/2</f>
        <v>38.5</v>
      </c>
      <c r="AT227" s="96"/>
      <c r="AU227" s="104">
        <f>AS227+AQ227</f>
        <v>61</v>
      </c>
      <c r="AV227">
        <f>ROUND(AU227*2.3*190,2)</f>
        <v>26657</v>
      </c>
    </row>
    <row r="228" spans="1:48" x14ac:dyDescent="0.25">
      <c r="A228" s="94">
        <v>118680</v>
      </c>
      <c r="B228" s="5">
        <v>8863155</v>
      </c>
      <c r="C228" s="5">
        <v>886</v>
      </c>
      <c r="D228" s="5" t="s">
        <v>394</v>
      </c>
      <c r="E228" s="6">
        <v>3155</v>
      </c>
      <c r="F228" s="5" t="s">
        <v>208</v>
      </c>
      <c r="G228" s="5" t="s">
        <v>6</v>
      </c>
      <c r="H228" s="5" t="s">
        <v>396</v>
      </c>
      <c r="I228" s="95">
        <v>16443</v>
      </c>
      <c r="J228" s="96"/>
      <c r="K228" s="97">
        <v>28404.999999999996</v>
      </c>
      <c r="L228" s="98"/>
      <c r="M228" s="97">
        <v>11961.999999999996</v>
      </c>
      <c r="N228" s="99"/>
      <c r="O228" s="147">
        <v>16570</v>
      </c>
      <c r="P228" s="96"/>
      <c r="Q228" s="148">
        <v>28532</v>
      </c>
      <c r="R228" s="100"/>
      <c r="S228" s="101">
        <v>23</v>
      </c>
      <c r="T228" s="96"/>
      <c r="U228" s="101">
        <v>0</v>
      </c>
      <c r="V228" s="58"/>
      <c r="W228" s="102">
        <f>S228-U228</f>
        <v>23</v>
      </c>
      <c r="X228" s="96"/>
      <c r="Y228" s="101">
        <v>21</v>
      </c>
      <c r="Z228" s="96"/>
      <c r="AA228" s="101">
        <v>0</v>
      </c>
      <c r="AB228" s="58"/>
      <c r="AC228" s="102">
        <f>Y228-AA228</f>
        <v>21</v>
      </c>
      <c r="AD228" s="58"/>
      <c r="AE228" s="101">
        <v>43</v>
      </c>
      <c r="AF228" s="96"/>
      <c r="AG228" s="101">
        <v>0</v>
      </c>
      <c r="AH228" s="58"/>
      <c r="AI228" s="102">
        <f>AE228-AG228</f>
        <v>43</v>
      </c>
      <c r="AJ228" s="96"/>
      <c r="AK228" s="101">
        <v>43</v>
      </c>
      <c r="AL228" s="96"/>
      <c r="AM228" s="101">
        <v>0</v>
      </c>
      <c r="AN228" s="58"/>
      <c r="AO228" s="102">
        <f>AK228-AM228</f>
        <v>43</v>
      </c>
      <c r="AP228" s="58"/>
      <c r="AQ228" s="103">
        <f>MAX((W228+AC228)/2,AC228)</f>
        <v>22</v>
      </c>
      <c r="AR228" s="96"/>
      <c r="AS228" s="103">
        <f>(AI228+AO228)/2</f>
        <v>43</v>
      </c>
      <c r="AT228" s="96"/>
      <c r="AU228" s="104">
        <f>AS228+AQ228</f>
        <v>65</v>
      </c>
      <c r="AV228">
        <f>ROUND(AU228*2.3*190,2)</f>
        <v>28405</v>
      </c>
    </row>
    <row r="229" spans="1:48" x14ac:dyDescent="0.25">
      <c r="A229" s="94">
        <v>118681</v>
      </c>
      <c r="B229" s="5">
        <v>8863158</v>
      </c>
      <c r="C229" s="5">
        <v>886</v>
      </c>
      <c r="D229" s="5" t="s">
        <v>394</v>
      </c>
      <c r="E229" s="6">
        <v>3158</v>
      </c>
      <c r="F229" s="5" t="s">
        <v>209</v>
      </c>
      <c r="G229" s="5" t="s">
        <v>6</v>
      </c>
      <c r="H229" s="5" t="s">
        <v>396</v>
      </c>
      <c r="I229" s="95">
        <v>8285</v>
      </c>
      <c r="J229" s="96"/>
      <c r="K229" s="97">
        <v>14202.499999999998</v>
      </c>
      <c r="L229" s="98"/>
      <c r="M229" s="97">
        <v>5917.4999999999982</v>
      </c>
      <c r="N229" s="99"/>
      <c r="O229" s="147">
        <v>8285</v>
      </c>
      <c r="P229" s="96"/>
      <c r="Q229" s="148">
        <v>14203</v>
      </c>
      <c r="R229" s="100"/>
      <c r="S229" s="101">
        <v>12</v>
      </c>
      <c r="T229" s="96"/>
      <c r="U229" s="101">
        <v>1</v>
      </c>
      <c r="V229" s="58"/>
      <c r="W229" s="102">
        <f>S229-U229</f>
        <v>11</v>
      </c>
      <c r="X229" s="96"/>
      <c r="Y229" s="101">
        <v>11</v>
      </c>
      <c r="Z229" s="96"/>
      <c r="AA229" s="101">
        <v>1</v>
      </c>
      <c r="AB229" s="58"/>
      <c r="AC229" s="102">
        <f>Y229-AA229</f>
        <v>10</v>
      </c>
      <c r="AD229" s="58"/>
      <c r="AE229" s="101">
        <v>23</v>
      </c>
      <c r="AF229" s="96"/>
      <c r="AG229" s="101">
        <v>1</v>
      </c>
      <c r="AH229" s="58"/>
      <c r="AI229" s="102">
        <f>AE229-AG229</f>
        <v>22</v>
      </c>
      <c r="AJ229" s="96"/>
      <c r="AK229" s="101">
        <v>25</v>
      </c>
      <c r="AL229" s="96"/>
      <c r="AM229" s="101">
        <v>3</v>
      </c>
      <c r="AN229" s="58"/>
      <c r="AO229" s="102">
        <f>AK229-AM229</f>
        <v>22</v>
      </c>
      <c r="AP229" s="58"/>
      <c r="AQ229" s="103">
        <f>MAX((W229+AC229)/2,AC229)</f>
        <v>10.5</v>
      </c>
      <c r="AR229" s="96"/>
      <c r="AS229" s="103">
        <f>(AI229+AO229)/2</f>
        <v>22</v>
      </c>
      <c r="AT229" s="96"/>
      <c r="AU229" s="104">
        <f>AS229+AQ229</f>
        <v>32.5</v>
      </c>
      <c r="AV229">
        <f>ROUND(AU229*2.3*190,2)</f>
        <v>14202.5</v>
      </c>
    </row>
    <row r="230" spans="1:48" x14ac:dyDescent="0.25">
      <c r="A230" s="94">
        <v>118682</v>
      </c>
      <c r="B230" s="5">
        <v>8863159</v>
      </c>
      <c r="C230" s="5">
        <v>886</v>
      </c>
      <c r="D230" s="5" t="s">
        <v>394</v>
      </c>
      <c r="E230" s="6">
        <v>3159</v>
      </c>
      <c r="F230" s="5" t="s">
        <v>210</v>
      </c>
      <c r="G230" s="5" t="s">
        <v>6</v>
      </c>
      <c r="H230" s="5" t="s">
        <v>396</v>
      </c>
      <c r="I230" s="95">
        <v>10197</v>
      </c>
      <c r="J230" s="96"/>
      <c r="K230" s="97">
        <v>19009.499999999996</v>
      </c>
      <c r="L230" s="98"/>
      <c r="M230" s="97">
        <v>8812.4999999999964</v>
      </c>
      <c r="N230" s="99"/>
      <c r="O230" s="147">
        <v>11089</v>
      </c>
      <c r="P230" s="96"/>
      <c r="Q230" s="148">
        <v>19902</v>
      </c>
      <c r="R230" s="100"/>
      <c r="S230" s="101">
        <v>13</v>
      </c>
      <c r="T230" s="96"/>
      <c r="U230" s="101">
        <v>0</v>
      </c>
      <c r="V230" s="58"/>
      <c r="W230" s="102">
        <f>S230-U230</f>
        <v>13</v>
      </c>
      <c r="X230" s="96"/>
      <c r="Y230" s="101">
        <v>14</v>
      </c>
      <c r="Z230" s="96"/>
      <c r="AA230" s="101">
        <v>0</v>
      </c>
      <c r="AB230" s="58"/>
      <c r="AC230" s="102">
        <f>Y230-AA230</f>
        <v>14</v>
      </c>
      <c r="AD230" s="58"/>
      <c r="AE230" s="101">
        <v>31</v>
      </c>
      <c r="AF230" s="96"/>
      <c r="AG230" s="101">
        <v>0</v>
      </c>
      <c r="AH230" s="58"/>
      <c r="AI230" s="102">
        <f>AE230-AG230</f>
        <v>31</v>
      </c>
      <c r="AJ230" s="96"/>
      <c r="AK230" s="101">
        <v>28</v>
      </c>
      <c r="AL230" s="96"/>
      <c r="AM230" s="101">
        <v>0</v>
      </c>
      <c r="AN230" s="58"/>
      <c r="AO230" s="102">
        <f>AK230-AM230</f>
        <v>28</v>
      </c>
      <c r="AP230" s="58"/>
      <c r="AQ230" s="103">
        <f>MAX((W230+AC230)/2,AC230)</f>
        <v>14</v>
      </c>
      <c r="AR230" s="96"/>
      <c r="AS230" s="103">
        <f>(AI230+AO230)/2</f>
        <v>29.5</v>
      </c>
      <c r="AT230" s="96"/>
      <c r="AU230" s="104">
        <f>AS230+AQ230</f>
        <v>43.5</v>
      </c>
      <c r="AV230">
        <f>ROUND(AU230*2.3*190,2)</f>
        <v>19009.5</v>
      </c>
    </row>
    <row r="231" spans="1:48" x14ac:dyDescent="0.25">
      <c r="A231" s="94">
        <v>118683</v>
      </c>
      <c r="B231" s="5">
        <v>8863160</v>
      </c>
      <c r="C231" s="5">
        <v>886</v>
      </c>
      <c r="D231" s="5" t="s">
        <v>394</v>
      </c>
      <c r="E231" s="6">
        <v>3160</v>
      </c>
      <c r="F231" s="5" t="s">
        <v>211</v>
      </c>
      <c r="G231" s="5" t="s">
        <v>6</v>
      </c>
      <c r="H231" s="5" t="s">
        <v>396</v>
      </c>
      <c r="I231" s="95">
        <v>7266</v>
      </c>
      <c r="J231" s="96"/>
      <c r="K231" s="97">
        <v>13765.499999999998</v>
      </c>
      <c r="L231" s="98"/>
      <c r="M231" s="97">
        <v>6499.4999999999982</v>
      </c>
      <c r="N231" s="99"/>
      <c r="O231" s="147">
        <v>8030</v>
      </c>
      <c r="P231" s="96"/>
      <c r="Q231" s="148">
        <v>14530</v>
      </c>
      <c r="R231" s="100"/>
      <c r="S231" s="101">
        <v>13</v>
      </c>
      <c r="T231" s="96"/>
      <c r="U231" s="101">
        <v>0</v>
      </c>
      <c r="V231" s="58"/>
      <c r="W231" s="102">
        <f>S231-U231</f>
        <v>13</v>
      </c>
      <c r="X231" s="96"/>
      <c r="Y231" s="101">
        <v>13</v>
      </c>
      <c r="Z231" s="96"/>
      <c r="AA231" s="101">
        <v>0</v>
      </c>
      <c r="AB231" s="58"/>
      <c r="AC231" s="102">
        <f>Y231-AA231</f>
        <v>13</v>
      </c>
      <c r="AD231" s="58"/>
      <c r="AE231" s="101">
        <v>18</v>
      </c>
      <c r="AF231" s="96"/>
      <c r="AG231" s="101">
        <v>0</v>
      </c>
      <c r="AH231" s="58"/>
      <c r="AI231" s="102">
        <f>AE231-AG231</f>
        <v>18</v>
      </c>
      <c r="AJ231" s="96"/>
      <c r="AK231" s="101">
        <v>19</v>
      </c>
      <c r="AL231" s="96"/>
      <c r="AM231" s="101">
        <v>0</v>
      </c>
      <c r="AN231" s="58"/>
      <c r="AO231" s="102">
        <f>AK231-AM231</f>
        <v>19</v>
      </c>
      <c r="AP231" s="58"/>
      <c r="AQ231" s="103">
        <f>MAX((W231+AC231)/2,AC231)</f>
        <v>13</v>
      </c>
      <c r="AR231" s="96"/>
      <c r="AS231" s="103">
        <f>(AI231+AO231)/2</f>
        <v>18.5</v>
      </c>
      <c r="AT231" s="96"/>
      <c r="AU231" s="104">
        <f>AS231+AQ231</f>
        <v>31.5</v>
      </c>
      <c r="AV231">
        <f>ROUND(AU231*2.3*190,2)</f>
        <v>13765.5</v>
      </c>
    </row>
    <row r="232" spans="1:48" x14ac:dyDescent="0.25">
      <c r="A232" s="94">
        <v>118684</v>
      </c>
      <c r="B232" s="5">
        <v>8863163</v>
      </c>
      <c r="C232" s="5">
        <v>886</v>
      </c>
      <c r="D232" s="5" t="s">
        <v>394</v>
      </c>
      <c r="E232" s="6">
        <v>3163</v>
      </c>
      <c r="F232" s="5" t="s">
        <v>212</v>
      </c>
      <c r="G232" s="5" t="s">
        <v>6</v>
      </c>
      <c r="H232" s="5" t="s">
        <v>396</v>
      </c>
      <c r="I232" s="95">
        <v>31993</v>
      </c>
      <c r="J232" s="96"/>
      <c r="K232" s="97">
        <v>46758.999999999993</v>
      </c>
      <c r="L232" s="98"/>
      <c r="M232" s="97">
        <v>14765.999999999993</v>
      </c>
      <c r="N232" s="99"/>
      <c r="O232" s="147">
        <v>27277</v>
      </c>
      <c r="P232" s="96"/>
      <c r="Q232" s="148">
        <v>42043</v>
      </c>
      <c r="R232" s="100"/>
      <c r="S232" s="101">
        <v>34</v>
      </c>
      <c r="T232" s="96"/>
      <c r="U232" s="101">
        <v>6</v>
      </c>
      <c r="V232" s="58"/>
      <c r="W232" s="102">
        <f>S232-U232</f>
        <v>28</v>
      </c>
      <c r="X232" s="96"/>
      <c r="Y232" s="101">
        <v>35</v>
      </c>
      <c r="Z232" s="96"/>
      <c r="AA232" s="101">
        <v>5</v>
      </c>
      <c r="AB232" s="58"/>
      <c r="AC232" s="102">
        <f>Y232-AA232</f>
        <v>30</v>
      </c>
      <c r="AD232" s="58"/>
      <c r="AE232" s="101">
        <v>75</v>
      </c>
      <c r="AF232" s="96"/>
      <c r="AG232" s="101">
        <v>9</v>
      </c>
      <c r="AH232" s="58"/>
      <c r="AI232" s="102">
        <f>AE232-AG232</f>
        <v>66</v>
      </c>
      <c r="AJ232" s="96"/>
      <c r="AK232" s="101">
        <v>96</v>
      </c>
      <c r="AL232" s="96"/>
      <c r="AM232" s="101">
        <v>8</v>
      </c>
      <c r="AN232" s="58"/>
      <c r="AO232" s="102">
        <f>AK232-AM232</f>
        <v>88</v>
      </c>
      <c r="AP232" s="58"/>
      <c r="AQ232" s="103">
        <f>MAX((W232+AC232)/2,AC232)</f>
        <v>30</v>
      </c>
      <c r="AR232" s="96"/>
      <c r="AS232" s="103">
        <f>(AI232+AO232)/2</f>
        <v>77</v>
      </c>
      <c r="AT232" s="96"/>
      <c r="AU232" s="104">
        <f>AS232+AQ232</f>
        <v>107</v>
      </c>
      <c r="AV232">
        <f>ROUND(AU232*2.3*190,2)</f>
        <v>46759</v>
      </c>
    </row>
    <row r="233" spans="1:48" x14ac:dyDescent="0.25">
      <c r="A233" s="94">
        <v>118685</v>
      </c>
      <c r="B233" s="5">
        <v>8863167</v>
      </c>
      <c r="C233" s="5">
        <v>886</v>
      </c>
      <c r="D233" s="5" t="s">
        <v>394</v>
      </c>
      <c r="E233" s="6">
        <v>3167</v>
      </c>
      <c r="F233" s="5" t="s">
        <v>213</v>
      </c>
      <c r="G233" s="5" t="s">
        <v>6</v>
      </c>
      <c r="H233" s="5" t="s">
        <v>396</v>
      </c>
      <c r="I233" s="95">
        <v>16570</v>
      </c>
      <c r="J233" s="96"/>
      <c r="K233" s="97">
        <v>31900.999999999996</v>
      </c>
      <c r="L233" s="98"/>
      <c r="M233" s="97">
        <v>15330.999999999996</v>
      </c>
      <c r="N233" s="99"/>
      <c r="O233" s="147">
        <v>18609</v>
      </c>
      <c r="P233" s="96"/>
      <c r="Q233" s="148">
        <v>33940</v>
      </c>
      <c r="R233" s="100"/>
      <c r="S233" s="101">
        <v>25</v>
      </c>
      <c r="T233" s="96"/>
      <c r="U233" s="101">
        <v>1</v>
      </c>
      <c r="V233" s="58"/>
      <c r="W233" s="102">
        <f>S233-U233</f>
        <v>24</v>
      </c>
      <c r="X233" s="96"/>
      <c r="Y233" s="101">
        <v>27</v>
      </c>
      <c r="Z233" s="96"/>
      <c r="AA233" s="101">
        <v>3</v>
      </c>
      <c r="AB233" s="58"/>
      <c r="AC233" s="102">
        <f>Y233-AA233</f>
        <v>24</v>
      </c>
      <c r="AD233" s="58"/>
      <c r="AE233" s="101">
        <v>50</v>
      </c>
      <c r="AF233" s="96"/>
      <c r="AG233" s="101">
        <v>3</v>
      </c>
      <c r="AH233" s="58"/>
      <c r="AI233" s="102">
        <f>AE233-AG233</f>
        <v>47</v>
      </c>
      <c r="AJ233" s="96"/>
      <c r="AK233" s="101">
        <v>56</v>
      </c>
      <c r="AL233" s="96"/>
      <c r="AM233" s="101">
        <v>5</v>
      </c>
      <c r="AN233" s="58"/>
      <c r="AO233" s="102">
        <f>AK233-AM233</f>
        <v>51</v>
      </c>
      <c r="AP233" s="58"/>
      <c r="AQ233" s="103">
        <f>MAX((W233+AC233)/2,AC233)</f>
        <v>24</v>
      </c>
      <c r="AR233" s="96"/>
      <c r="AS233" s="103">
        <f>(AI233+AO233)/2</f>
        <v>49</v>
      </c>
      <c r="AT233" s="96"/>
      <c r="AU233" s="104">
        <f>AS233+AQ233</f>
        <v>73</v>
      </c>
      <c r="AV233">
        <f>ROUND(AU233*2.3*190,2)</f>
        <v>31901</v>
      </c>
    </row>
    <row r="234" spans="1:48" x14ac:dyDescent="0.25">
      <c r="A234" s="94">
        <v>118686</v>
      </c>
      <c r="B234" s="5">
        <v>8863168</v>
      </c>
      <c r="C234" s="5">
        <v>886</v>
      </c>
      <c r="D234" s="5" t="s">
        <v>394</v>
      </c>
      <c r="E234" s="6">
        <v>3168</v>
      </c>
      <c r="F234" s="5" t="s">
        <v>214</v>
      </c>
      <c r="G234" s="5" t="s">
        <v>6</v>
      </c>
      <c r="H234" s="5" t="s">
        <v>396</v>
      </c>
      <c r="I234" s="95">
        <v>4844</v>
      </c>
      <c r="J234" s="96"/>
      <c r="K234" s="97">
        <v>9613.9999999999982</v>
      </c>
      <c r="L234" s="98"/>
      <c r="M234" s="97">
        <v>4769.9999999999982</v>
      </c>
      <c r="N234" s="99"/>
      <c r="O234" s="147">
        <v>5609</v>
      </c>
      <c r="P234" s="96"/>
      <c r="Q234" s="148">
        <v>10379</v>
      </c>
      <c r="R234" s="100"/>
      <c r="S234" s="101">
        <v>7</v>
      </c>
      <c r="T234" s="96"/>
      <c r="U234" s="101">
        <v>0</v>
      </c>
      <c r="V234" s="58"/>
      <c r="W234" s="102">
        <f>S234-U234</f>
        <v>7</v>
      </c>
      <c r="X234" s="96"/>
      <c r="Y234" s="101">
        <v>9</v>
      </c>
      <c r="Z234" s="96"/>
      <c r="AA234" s="101">
        <v>0</v>
      </c>
      <c r="AB234" s="58"/>
      <c r="AC234" s="102">
        <f>Y234-AA234</f>
        <v>9</v>
      </c>
      <c r="AD234" s="58"/>
      <c r="AE234" s="101">
        <v>11</v>
      </c>
      <c r="AF234" s="96"/>
      <c r="AG234" s="101">
        <v>0</v>
      </c>
      <c r="AH234" s="58"/>
      <c r="AI234" s="102">
        <f>AE234-AG234</f>
        <v>11</v>
      </c>
      <c r="AJ234" s="96"/>
      <c r="AK234" s="101">
        <v>15</v>
      </c>
      <c r="AL234" s="96"/>
      <c r="AM234" s="101">
        <v>0</v>
      </c>
      <c r="AN234" s="58"/>
      <c r="AO234" s="102">
        <f>AK234-AM234</f>
        <v>15</v>
      </c>
      <c r="AP234" s="58"/>
      <c r="AQ234" s="103">
        <f>MAX((W234+AC234)/2,AC234)</f>
        <v>9</v>
      </c>
      <c r="AR234" s="96"/>
      <c r="AS234" s="103">
        <f>(AI234+AO234)/2</f>
        <v>13</v>
      </c>
      <c r="AT234" s="96"/>
      <c r="AU234" s="104">
        <f>AS234+AQ234</f>
        <v>22</v>
      </c>
      <c r="AV234">
        <f>ROUND(AU234*2.3*190,2)</f>
        <v>9614</v>
      </c>
    </row>
    <row r="235" spans="1:48" x14ac:dyDescent="0.25">
      <c r="A235" s="94">
        <v>118687</v>
      </c>
      <c r="B235" s="5">
        <v>8863169</v>
      </c>
      <c r="C235" s="5">
        <v>886</v>
      </c>
      <c r="D235" s="5" t="s">
        <v>394</v>
      </c>
      <c r="E235" s="6">
        <v>3169</v>
      </c>
      <c r="F235" s="5" t="s">
        <v>215</v>
      </c>
      <c r="G235" s="5" t="s">
        <v>6</v>
      </c>
      <c r="H235" s="5" t="s">
        <v>396</v>
      </c>
      <c r="I235" s="95">
        <v>19629</v>
      </c>
      <c r="J235" s="96"/>
      <c r="K235" s="97">
        <v>26219.999999999996</v>
      </c>
      <c r="L235" s="98"/>
      <c r="M235" s="97">
        <v>6590.9999999999964</v>
      </c>
      <c r="N235" s="99"/>
      <c r="O235" s="147">
        <v>15295</v>
      </c>
      <c r="P235" s="96"/>
      <c r="Q235" s="148">
        <v>21886</v>
      </c>
      <c r="R235" s="100"/>
      <c r="S235" s="101">
        <v>20</v>
      </c>
      <c r="T235" s="96"/>
      <c r="U235" s="101">
        <v>1</v>
      </c>
      <c r="V235" s="58"/>
      <c r="W235" s="102">
        <f>S235-U235</f>
        <v>19</v>
      </c>
      <c r="X235" s="96"/>
      <c r="Y235" s="101">
        <v>16</v>
      </c>
      <c r="Z235" s="96"/>
      <c r="AA235" s="101">
        <v>1</v>
      </c>
      <c r="AB235" s="58"/>
      <c r="AC235" s="102">
        <f>Y235-AA235</f>
        <v>15</v>
      </c>
      <c r="AD235" s="58"/>
      <c r="AE235" s="101">
        <v>43</v>
      </c>
      <c r="AF235" s="96"/>
      <c r="AG235" s="101">
        <v>0</v>
      </c>
      <c r="AH235" s="58"/>
      <c r="AI235" s="102">
        <f>AE235-AG235</f>
        <v>43</v>
      </c>
      <c r="AJ235" s="96"/>
      <c r="AK235" s="101">
        <v>43</v>
      </c>
      <c r="AL235" s="96"/>
      <c r="AM235" s="101">
        <v>0</v>
      </c>
      <c r="AN235" s="58"/>
      <c r="AO235" s="102">
        <f>AK235-AM235</f>
        <v>43</v>
      </c>
      <c r="AP235" s="58"/>
      <c r="AQ235" s="103">
        <f>MAX((W235+AC235)/2,AC235)</f>
        <v>17</v>
      </c>
      <c r="AR235" s="96"/>
      <c r="AS235" s="103">
        <f>(AI235+AO235)/2</f>
        <v>43</v>
      </c>
      <c r="AT235" s="96"/>
      <c r="AU235" s="104">
        <f>AS235+AQ235</f>
        <v>60</v>
      </c>
      <c r="AV235">
        <f>ROUND(AU235*2.3*190,2)</f>
        <v>26220</v>
      </c>
    </row>
    <row r="236" spans="1:48" x14ac:dyDescent="0.25">
      <c r="A236" s="94">
        <v>118688</v>
      </c>
      <c r="B236" s="5">
        <v>8863171</v>
      </c>
      <c r="C236" s="5">
        <v>886</v>
      </c>
      <c r="D236" s="5" t="s">
        <v>394</v>
      </c>
      <c r="E236" s="6">
        <v>3171</v>
      </c>
      <c r="F236" s="5" t="s">
        <v>216</v>
      </c>
      <c r="G236" s="5" t="s">
        <v>6</v>
      </c>
      <c r="H236" s="5" t="s">
        <v>396</v>
      </c>
      <c r="I236" s="95">
        <v>3314</v>
      </c>
      <c r="J236" s="96"/>
      <c r="K236" s="97">
        <v>7210.4999999999991</v>
      </c>
      <c r="L236" s="98"/>
      <c r="M236" s="97">
        <v>3896.4999999999991</v>
      </c>
      <c r="N236" s="99"/>
      <c r="O236" s="147">
        <v>4207</v>
      </c>
      <c r="P236" s="96"/>
      <c r="Q236" s="148">
        <v>8104</v>
      </c>
      <c r="R236" s="100"/>
      <c r="S236" s="101">
        <v>3</v>
      </c>
      <c r="T236" s="96"/>
      <c r="U236" s="101">
        <v>0</v>
      </c>
      <c r="V236" s="58"/>
      <c r="W236" s="102">
        <f>S236-U236</f>
        <v>3</v>
      </c>
      <c r="X236" s="96"/>
      <c r="Y236" s="101">
        <v>5</v>
      </c>
      <c r="Z236" s="96"/>
      <c r="AA236" s="101">
        <v>0</v>
      </c>
      <c r="AB236" s="58"/>
      <c r="AC236" s="102">
        <f>Y236-AA236</f>
        <v>5</v>
      </c>
      <c r="AD236" s="58"/>
      <c r="AE236" s="101">
        <v>15</v>
      </c>
      <c r="AF236" s="96"/>
      <c r="AG236" s="101">
        <v>1</v>
      </c>
      <c r="AH236" s="58"/>
      <c r="AI236" s="102">
        <f>AE236-AG236</f>
        <v>14</v>
      </c>
      <c r="AJ236" s="96"/>
      <c r="AK236" s="101">
        <v>10</v>
      </c>
      <c r="AL236" s="96"/>
      <c r="AM236" s="101">
        <v>1</v>
      </c>
      <c r="AN236" s="58"/>
      <c r="AO236" s="102">
        <f>AK236-AM236</f>
        <v>9</v>
      </c>
      <c r="AP236" s="58"/>
      <c r="AQ236" s="103">
        <f>MAX((W236+AC236)/2,AC236)</f>
        <v>5</v>
      </c>
      <c r="AR236" s="96"/>
      <c r="AS236" s="103">
        <f>(AI236+AO236)/2</f>
        <v>11.5</v>
      </c>
      <c r="AT236" s="96"/>
      <c r="AU236" s="104">
        <f>AS236+AQ236</f>
        <v>16.5</v>
      </c>
      <c r="AV236">
        <f>ROUND(AU236*2.3*190,2)</f>
        <v>7210.5</v>
      </c>
    </row>
    <row r="237" spans="1:48" x14ac:dyDescent="0.25">
      <c r="A237" s="94">
        <v>118689</v>
      </c>
      <c r="B237" s="5">
        <v>8863172</v>
      </c>
      <c r="C237" s="5">
        <v>886</v>
      </c>
      <c r="D237" s="5" t="s">
        <v>394</v>
      </c>
      <c r="E237" s="6">
        <v>3172</v>
      </c>
      <c r="F237" s="5" t="s">
        <v>217</v>
      </c>
      <c r="G237" s="5" t="s">
        <v>6</v>
      </c>
      <c r="H237" s="5" t="s">
        <v>396</v>
      </c>
      <c r="I237" s="95">
        <v>12746</v>
      </c>
      <c r="J237" s="96"/>
      <c r="K237" s="97">
        <v>19883.499999999996</v>
      </c>
      <c r="L237" s="98"/>
      <c r="M237" s="97">
        <v>7137.4999999999964</v>
      </c>
      <c r="N237" s="99"/>
      <c r="O237" s="147">
        <v>11599</v>
      </c>
      <c r="P237" s="96"/>
      <c r="Q237" s="148">
        <v>18737</v>
      </c>
      <c r="R237" s="100"/>
      <c r="S237" s="101">
        <v>16</v>
      </c>
      <c r="T237" s="96"/>
      <c r="U237" s="101">
        <v>1</v>
      </c>
      <c r="V237" s="58"/>
      <c r="W237" s="102">
        <f>S237-U237</f>
        <v>15</v>
      </c>
      <c r="X237" s="96"/>
      <c r="Y237" s="101">
        <v>18</v>
      </c>
      <c r="Z237" s="96"/>
      <c r="AA237" s="101">
        <v>0</v>
      </c>
      <c r="AB237" s="58"/>
      <c r="AC237" s="102">
        <f>Y237-AA237</f>
        <v>18</v>
      </c>
      <c r="AD237" s="58"/>
      <c r="AE237" s="101">
        <v>28</v>
      </c>
      <c r="AF237" s="96"/>
      <c r="AG237" s="101">
        <v>2</v>
      </c>
      <c r="AH237" s="58"/>
      <c r="AI237" s="102">
        <f>AE237-AG237</f>
        <v>26</v>
      </c>
      <c r="AJ237" s="96"/>
      <c r="AK237" s="101">
        <v>33</v>
      </c>
      <c r="AL237" s="96"/>
      <c r="AM237" s="101">
        <v>4</v>
      </c>
      <c r="AN237" s="58"/>
      <c r="AO237" s="102">
        <f>AK237-AM237</f>
        <v>29</v>
      </c>
      <c r="AP237" s="58"/>
      <c r="AQ237" s="103">
        <f>MAX((W237+AC237)/2,AC237)</f>
        <v>18</v>
      </c>
      <c r="AR237" s="96"/>
      <c r="AS237" s="103">
        <f>(AI237+AO237)/2</f>
        <v>27.5</v>
      </c>
      <c r="AT237" s="96"/>
      <c r="AU237" s="104">
        <f>AS237+AQ237</f>
        <v>45.5</v>
      </c>
      <c r="AV237">
        <f>ROUND(AU237*2.3*190,2)</f>
        <v>19883.5</v>
      </c>
    </row>
    <row r="238" spans="1:48" x14ac:dyDescent="0.25">
      <c r="A238" s="94">
        <v>118690</v>
      </c>
      <c r="B238" s="5">
        <v>8863173</v>
      </c>
      <c r="C238" s="5">
        <v>886</v>
      </c>
      <c r="D238" s="5" t="s">
        <v>394</v>
      </c>
      <c r="E238" s="6">
        <v>3173</v>
      </c>
      <c r="F238" s="5" t="s">
        <v>218</v>
      </c>
      <c r="G238" s="5" t="s">
        <v>6</v>
      </c>
      <c r="H238" s="5" t="s">
        <v>396</v>
      </c>
      <c r="I238" s="95">
        <v>20649</v>
      </c>
      <c r="J238" s="96"/>
      <c r="K238" s="97">
        <v>30589.999999999996</v>
      </c>
      <c r="L238" s="98"/>
      <c r="M238" s="97">
        <v>9940.9999999999964</v>
      </c>
      <c r="N238" s="99"/>
      <c r="O238" s="147">
        <v>17845</v>
      </c>
      <c r="P238" s="96"/>
      <c r="Q238" s="148">
        <v>27786</v>
      </c>
      <c r="R238" s="100"/>
      <c r="S238" s="101">
        <v>26</v>
      </c>
      <c r="T238" s="96"/>
      <c r="U238" s="101">
        <v>4</v>
      </c>
      <c r="V238" s="58"/>
      <c r="W238" s="102">
        <f>S238-U238</f>
        <v>22</v>
      </c>
      <c r="X238" s="96"/>
      <c r="Y238" s="101">
        <v>25</v>
      </c>
      <c r="Z238" s="96"/>
      <c r="AA238" s="101">
        <v>4</v>
      </c>
      <c r="AB238" s="58"/>
      <c r="AC238" s="102">
        <f>Y238-AA238</f>
        <v>21</v>
      </c>
      <c r="AD238" s="58"/>
      <c r="AE238" s="101">
        <v>57</v>
      </c>
      <c r="AF238" s="96"/>
      <c r="AG238" s="101">
        <v>4</v>
      </c>
      <c r="AH238" s="58"/>
      <c r="AI238" s="102">
        <f>AE238-AG238</f>
        <v>53</v>
      </c>
      <c r="AJ238" s="96"/>
      <c r="AK238" s="101">
        <v>48</v>
      </c>
      <c r="AL238" s="96"/>
      <c r="AM238" s="101">
        <v>4</v>
      </c>
      <c r="AN238" s="58"/>
      <c r="AO238" s="102">
        <f>AK238-AM238</f>
        <v>44</v>
      </c>
      <c r="AP238" s="58"/>
      <c r="AQ238" s="103">
        <f>MAX((W238+AC238)/2,AC238)</f>
        <v>21.5</v>
      </c>
      <c r="AR238" s="96"/>
      <c r="AS238" s="103">
        <f>(AI238+AO238)/2</f>
        <v>48.5</v>
      </c>
      <c r="AT238" s="96"/>
      <c r="AU238" s="104">
        <f>AS238+AQ238</f>
        <v>70</v>
      </c>
      <c r="AV238">
        <f>ROUND(AU238*2.3*190,2)</f>
        <v>30590</v>
      </c>
    </row>
    <row r="239" spans="1:48" x14ac:dyDescent="0.25">
      <c r="A239" s="94">
        <v>118691</v>
      </c>
      <c r="B239" s="5">
        <v>8863175</v>
      </c>
      <c r="C239" s="5">
        <v>886</v>
      </c>
      <c r="D239" s="5" t="s">
        <v>394</v>
      </c>
      <c r="E239" s="6">
        <v>3175</v>
      </c>
      <c r="F239" s="5" t="s">
        <v>219</v>
      </c>
      <c r="G239" s="5" t="s">
        <v>6</v>
      </c>
      <c r="H239" s="5" t="s">
        <v>396</v>
      </c>
      <c r="I239" s="95">
        <v>14786</v>
      </c>
      <c r="J239" s="96"/>
      <c r="K239" s="97">
        <v>26001.499999999996</v>
      </c>
      <c r="L239" s="98"/>
      <c r="M239" s="97">
        <v>11215.499999999996</v>
      </c>
      <c r="N239" s="99"/>
      <c r="O239" s="147">
        <v>15168</v>
      </c>
      <c r="P239" s="96"/>
      <c r="Q239" s="148">
        <v>26384</v>
      </c>
      <c r="R239" s="100"/>
      <c r="S239" s="101">
        <v>18</v>
      </c>
      <c r="T239" s="96"/>
      <c r="U239" s="101">
        <v>0</v>
      </c>
      <c r="V239" s="58"/>
      <c r="W239" s="102">
        <f>S239-U239</f>
        <v>18</v>
      </c>
      <c r="X239" s="96"/>
      <c r="Y239" s="101">
        <v>20</v>
      </c>
      <c r="Z239" s="96"/>
      <c r="AA239" s="101">
        <v>0</v>
      </c>
      <c r="AB239" s="58"/>
      <c r="AC239" s="102">
        <f>Y239-AA239</f>
        <v>20</v>
      </c>
      <c r="AD239" s="58"/>
      <c r="AE239" s="101">
        <v>41</v>
      </c>
      <c r="AF239" s="96"/>
      <c r="AG239" s="101">
        <v>3</v>
      </c>
      <c r="AH239" s="58"/>
      <c r="AI239" s="102">
        <f>AE239-AG239</f>
        <v>38</v>
      </c>
      <c r="AJ239" s="96"/>
      <c r="AK239" s="101">
        <v>43</v>
      </c>
      <c r="AL239" s="96"/>
      <c r="AM239" s="101">
        <v>2</v>
      </c>
      <c r="AN239" s="58"/>
      <c r="AO239" s="102">
        <f>AK239-AM239</f>
        <v>41</v>
      </c>
      <c r="AP239" s="58"/>
      <c r="AQ239" s="103">
        <f>MAX((W239+AC239)/2,AC239)</f>
        <v>20</v>
      </c>
      <c r="AR239" s="96"/>
      <c r="AS239" s="103">
        <f>(AI239+AO239)/2</f>
        <v>39.5</v>
      </c>
      <c r="AT239" s="96"/>
      <c r="AU239" s="104">
        <f>AS239+AQ239</f>
        <v>59.5</v>
      </c>
      <c r="AV239">
        <f>ROUND(AU239*2.3*190,2)</f>
        <v>26001.5</v>
      </c>
    </row>
    <row r="240" spans="1:48" x14ac:dyDescent="0.25">
      <c r="A240" s="94">
        <v>118693</v>
      </c>
      <c r="B240" s="5">
        <v>8863178</v>
      </c>
      <c r="C240" s="5">
        <v>886</v>
      </c>
      <c r="D240" s="5" t="s">
        <v>394</v>
      </c>
      <c r="E240" s="6">
        <v>3178</v>
      </c>
      <c r="F240" s="5" t="s">
        <v>220</v>
      </c>
      <c r="G240" s="5" t="s">
        <v>6</v>
      </c>
      <c r="H240" s="5" t="s">
        <v>396</v>
      </c>
      <c r="I240" s="95">
        <v>35306</v>
      </c>
      <c r="J240" s="96"/>
      <c r="K240" s="97">
        <v>61398.499999999993</v>
      </c>
      <c r="L240" s="98"/>
      <c r="M240" s="97">
        <v>26092.499999999993</v>
      </c>
      <c r="N240" s="99"/>
      <c r="O240" s="147">
        <v>35816</v>
      </c>
      <c r="P240" s="96"/>
      <c r="Q240" s="148">
        <v>61909</v>
      </c>
      <c r="R240" s="100"/>
      <c r="S240" s="101">
        <v>56</v>
      </c>
      <c r="T240" s="96"/>
      <c r="U240" s="101">
        <v>6</v>
      </c>
      <c r="V240" s="58"/>
      <c r="W240" s="102">
        <f>S240-U240</f>
        <v>50</v>
      </c>
      <c r="X240" s="96"/>
      <c r="Y240" s="101">
        <v>48</v>
      </c>
      <c r="Z240" s="96"/>
      <c r="AA240" s="101">
        <v>5</v>
      </c>
      <c r="AB240" s="58"/>
      <c r="AC240" s="102">
        <f>Y240-AA240</f>
        <v>43</v>
      </c>
      <c r="AD240" s="58"/>
      <c r="AE240" s="101">
        <v>102</v>
      </c>
      <c r="AF240" s="96"/>
      <c r="AG240" s="101">
        <v>11</v>
      </c>
      <c r="AH240" s="58"/>
      <c r="AI240" s="102">
        <f>AE240-AG240</f>
        <v>91</v>
      </c>
      <c r="AJ240" s="96"/>
      <c r="AK240" s="101">
        <v>108</v>
      </c>
      <c r="AL240" s="96"/>
      <c r="AM240" s="101">
        <v>11</v>
      </c>
      <c r="AN240" s="58"/>
      <c r="AO240" s="102">
        <f>AK240-AM240</f>
        <v>97</v>
      </c>
      <c r="AP240" s="58"/>
      <c r="AQ240" s="103">
        <f>MAX((W240+AC240)/2,AC240)</f>
        <v>46.5</v>
      </c>
      <c r="AR240" s="96"/>
      <c r="AS240" s="103">
        <f>(AI240+AO240)/2</f>
        <v>94</v>
      </c>
      <c r="AT240" s="96"/>
      <c r="AU240" s="104">
        <f>AS240+AQ240</f>
        <v>140.5</v>
      </c>
      <c r="AV240">
        <f>ROUND(AU240*2.3*190,2)</f>
        <v>61398.5</v>
      </c>
    </row>
    <row r="241" spans="1:48" x14ac:dyDescent="0.25">
      <c r="A241" s="94">
        <v>118694</v>
      </c>
      <c r="B241" s="5">
        <v>8863179</v>
      </c>
      <c r="C241" s="5">
        <v>886</v>
      </c>
      <c r="D241" s="5" t="s">
        <v>394</v>
      </c>
      <c r="E241" s="6">
        <v>3179</v>
      </c>
      <c r="F241" s="5" t="s">
        <v>221</v>
      </c>
      <c r="G241" s="5" t="s">
        <v>6</v>
      </c>
      <c r="H241" s="5" t="s">
        <v>396</v>
      </c>
      <c r="I241" s="95">
        <v>24218</v>
      </c>
      <c r="J241" s="96"/>
      <c r="K241" s="97">
        <v>42825.999999999993</v>
      </c>
      <c r="L241" s="98"/>
      <c r="M241" s="97">
        <v>18607.999999999993</v>
      </c>
      <c r="N241" s="99"/>
      <c r="O241" s="147">
        <v>24982</v>
      </c>
      <c r="P241" s="96"/>
      <c r="Q241" s="148">
        <v>43590</v>
      </c>
      <c r="R241" s="100"/>
      <c r="S241" s="101">
        <v>55</v>
      </c>
      <c r="T241" s="96"/>
      <c r="U241" s="101">
        <v>19</v>
      </c>
      <c r="V241" s="58"/>
      <c r="W241" s="102">
        <f>S241-U241</f>
        <v>36</v>
      </c>
      <c r="X241" s="96"/>
      <c r="Y241" s="101">
        <v>49</v>
      </c>
      <c r="Z241" s="96"/>
      <c r="AA241" s="101">
        <v>15</v>
      </c>
      <c r="AB241" s="58"/>
      <c r="AC241" s="102">
        <f>Y241-AA241</f>
        <v>34</v>
      </c>
      <c r="AD241" s="58"/>
      <c r="AE241" s="101">
        <v>91</v>
      </c>
      <c r="AF241" s="96"/>
      <c r="AG241" s="101">
        <v>22</v>
      </c>
      <c r="AH241" s="58"/>
      <c r="AI241" s="102">
        <f>AE241-AG241</f>
        <v>69</v>
      </c>
      <c r="AJ241" s="96"/>
      <c r="AK241" s="101">
        <v>80</v>
      </c>
      <c r="AL241" s="96"/>
      <c r="AM241" s="101">
        <v>23</v>
      </c>
      <c r="AN241" s="58"/>
      <c r="AO241" s="102">
        <f>AK241-AM241</f>
        <v>57</v>
      </c>
      <c r="AP241" s="58"/>
      <c r="AQ241" s="103">
        <f>MAX((W241+AC241)/2,AC241)</f>
        <v>35</v>
      </c>
      <c r="AR241" s="96"/>
      <c r="AS241" s="103">
        <f>(AI241+AO241)/2</f>
        <v>63</v>
      </c>
      <c r="AT241" s="96"/>
      <c r="AU241" s="104">
        <f>AS241+AQ241</f>
        <v>98</v>
      </c>
      <c r="AV241">
        <f>ROUND(AU241*2.3*190,2)</f>
        <v>42826</v>
      </c>
    </row>
    <row r="242" spans="1:48" x14ac:dyDescent="0.25">
      <c r="A242" s="94">
        <v>118696</v>
      </c>
      <c r="B242" s="5">
        <v>8863182</v>
      </c>
      <c r="C242" s="5">
        <v>886</v>
      </c>
      <c r="D242" s="5" t="s">
        <v>394</v>
      </c>
      <c r="E242" s="6">
        <v>3182</v>
      </c>
      <c r="F242" s="5" t="s">
        <v>222</v>
      </c>
      <c r="G242" s="5" t="s">
        <v>6</v>
      </c>
      <c r="H242" s="5" t="s">
        <v>396</v>
      </c>
      <c r="I242" s="95">
        <v>40660</v>
      </c>
      <c r="J242" s="96"/>
      <c r="K242" s="97">
        <v>68390.499999999985</v>
      </c>
      <c r="L242" s="98"/>
      <c r="M242" s="97">
        <v>27730.499999999985</v>
      </c>
      <c r="N242" s="99"/>
      <c r="O242" s="147">
        <v>39895</v>
      </c>
      <c r="P242" s="96"/>
      <c r="Q242" s="148">
        <v>67626</v>
      </c>
      <c r="R242" s="100"/>
      <c r="S242" s="101">
        <v>56</v>
      </c>
      <c r="T242" s="96"/>
      <c r="U242" s="101">
        <v>5</v>
      </c>
      <c r="V242" s="58"/>
      <c r="W242" s="102">
        <f>S242-U242</f>
        <v>51</v>
      </c>
      <c r="X242" s="96"/>
      <c r="Y242" s="101">
        <v>51</v>
      </c>
      <c r="Z242" s="96"/>
      <c r="AA242" s="101">
        <v>7</v>
      </c>
      <c r="AB242" s="58"/>
      <c r="AC242" s="102">
        <f>Y242-AA242</f>
        <v>44</v>
      </c>
      <c r="AD242" s="58"/>
      <c r="AE242" s="101">
        <v>113</v>
      </c>
      <c r="AF242" s="96"/>
      <c r="AG242" s="101">
        <v>7</v>
      </c>
      <c r="AH242" s="58"/>
      <c r="AI242" s="102">
        <f>AE242-AG242</f>
        <v>106</v>
      </c>
      <c r="AJ242" s="96"/>
      <c r="AK242" s="101">
        <v>119</v>
      </c>
      <c r="AL242" s="96"/>
      <c r="AM242" s="101">
        <v>7</v>
      </c>
      <c r="AN242" s="58"/>
      <c r="AO242" s="102">
        <f>AK242-AM242</f>
        <v>112</v>
      </c>
      <c r="AP242" s="58"/>
      <c r="AQ242" s="103">
        <f>MAX((W242+AC242)/2,AC242)</f>
        <v>47.5</v>
      </c>
      <c r="AR242" s="96"/>
      <c r="AS242" s="103">
        <f>(AI242+AO242)/2</f>
        <v>109</v>
      </c>
      <c r="AT242" s="96"/>
      <c r="AU242" s="104">
        <f>AS242+AQ242</f>
        <v>156.5</v>
      </c>
      <c r="AV242">
        <f>ROUND(AU242*2.3*190,2)</f>
        <v>68390.5</v>
      </c>
    </row>
    <row r="243" spans="1:48" x14ac:dyDescent="0.25">
      <c r="A243" s="94">
        <v>118697</v>
      </c>
      <c r="B243" s="5">
        <v>8863183</v>
      </c>
      <c r="C243" s="5">
        <v>886</v>
      </c>
      <c r="D243" s="5" t="s">
        <v>394</v>
      </c>
      <c r="E243" s="6">
        <v>3183</v>
      </c>
      <c r="F243" s="5" t="s">
        <v>223</v>
      </c>
      <c r="G243" s="5" t="s">
        <v>6</v>
      </c>
      <c r="H243" s="5" t="s">
        <v>396</v>
      </c>
      <c r="I243" s="95">
        <v>10452</v>
      </c>
      <c r="J243" s="96"/>
      <c r="K243" s="97">
        <v>17261.499999999996</v>
      </c>
      <c r="L243" s="98"/>
      <c r="M243" s="97">
        <v>6809.4999999999964</v>
      </c>
      <c r="N243" s="99"/>
      <c r="O243" s="147">
        <v>10070</v>
      </c>
      <c r="P243" s="96"/>
      <c r="Q243" s="148">
        <v>16880</v>
      </c>
      <c r="R243" s="100"/>
      <c r="S243" s="101">
        <v>15</v>
      </c>
      <c r="T243" s="96"/>
      <c r="U243" s="101">
        <v>1</v>
      </c>
      <c r="V243" s="58"/>
      <c r="W243" s="102">
        <f>S243-U243</f>
        <v>14</v>
      </c>
      <c r="X243" s="96"/>
      <c r="Y243" s="101">
        <v>15</v>
      </c>
      <c r="Z243" s="96"/>
      <c r="AA243" s="101">
        <v>1</v>
      </c>
      <c r="AB243" s="58"/>
      <c r="AC243" s="102">
        <f>Y243-AA243</f>
        <v>14</v>
      </c>
      <c r="AD243" s="58"/>
      <c r="AE243" s="101">
        <v>28</v>
      </c>
      <c r="AF243" s="96"/>
      <c r="AG243" s="101">
        <v>3</v>
      </c>
      <c r="AH243" s="58"/>
      <c r="AI243" s="102">
        <f>AE243-AG243</f>
        <v>25</v>
      </c>
      <c r="AJ243" s="96"/>
      <c r="AK243" s="101">
        <v>29</v>
      </c>
      <c r="AL243" s="96"/>
      <c r="AM243" s="101">
        <v>3</v>
      </c>
      <c r="AN243" s="58"/>
      <c r="AO243" s="102">
        <f>AK243-AM243</f>
        <v>26</v>
      </c>
      <c r="AP243" s="58"/>
      <c r="AQ243" s="103">
        <f>MAX((W243+AC243)/2,AC243)</f>
        <v>14</v>
      </c>
      <c r="AR243" s="96"/>
      <c r="AS243" s="103">
        <f>(AI243+AO243)/2</f>
        <v>25.5</v>
      </c>
      <c r="AT243" s="96"/>
      <c r="AU243" s="104">
        <f>AS243+AQ243</f>
        <v>39.5</v>
      </c>
      <c r="AV243">
        <f>ROUND(AU243*2.3*190,2)</f>
        <v>17261.5</v>
      </c>
    </row>
    <row r="244" spans="1:48" x14ac:dyDescent="0.25">
      <c r="A244" s="94">
        <v>118698</v>
      </c>
      <c r="B244" s="5">
        <v>8863186</v>
      </c>
      <c r="C244" s="5">
        <v>886</v>
      </c>
      <c r="D244" s="5" t="s">
        <v>394</v>
      </c>
      <c r="E244" s="6">
        <v>3186</v>
      </c>
      <c r="F244" s="5" t="s">
        <v>224</v>
      </c>
      <c r="G244" s="5" t="s">
        <v>6</v>
      </c>
      <c r="H244" s="5" t="s">
        <v>396</v>
      </c>
      <c r="I244" s="95">
        <v>18482</v>
      </c>
      <c r="J244" s="96"/>
      <c r="K244" s="97">
        <v>31900.999999999996</v>
      </c>
      <c r="L244" s="98"/>
      <c r="M244" s="97">
        <v>13418.999999999996</v>
      </c>
      <c r="N244" s="99"/>
      <c r="O244" s="147">
        <v>18609</v>
      </c>
      <c r="P244" s="96"/>
      <c r="Q244" s="148">
        <v>32028</v>
      </c>
      <c r="R244" s="100"/>
      <c r="S244" s="101">
        <v>27</v>
      </c>
      <c r="T244" s="96"/>
      <c r="U244" s="101">
        <v>0</v>
      </c>
      <c r="V244" s="58"/>
      <c r="W244" s="102">
        <f>S244-U244</f>
        <v>27</v>
      </c>
      <c r="X244" s="96"/>
      <c r="Y244" s="101">
        <v>26</v>
      </c>
      <c r="Z244" s="96"/>
      <c r="AA244" s="101">
        <v>0</v>
      </c>
      <c r="AB244" s="58"/>
      <c r="AC244" s="102">
        <f>Y244-AA244</f>
        <v>26</v>
      </c>
      <c r="AD244" s="58"/>
      <c r="AE244" s="101">
        <v>48</v>
      </c>
      <c r="AF244" s="96"/>
      <c r="AG244" s="101">
        <v>2</v>
      </c>
      <c r="AH244" s="58"/>
      <c r="AI244" s="102">
        <f>AE244-AG244</f>
        <v>46</v>
      </c>
      <c r="AJ244" s="96"/>
      <c r="AK244" s="101">
        <v>49</v>
      </c>
      <c r="AL244" s="96"/>
      <c r="AM244" s="101">
        <v>2</v>
      </c>
      <c r="AN244" s="58"/>
      <c r="AO244" s="102">
        <f>AK244-AM244</f>
        <v>47</v>
      </c>
      <c r="AP244" s="58"/>
      <c r="AQ244" s="103">
        <f>MAX((W244+AC244)/2,AC244)</f>
        <v>26.5</v>
      </c>
      <c r="AR244" s="96"/>
      <c r="AS244" s="103">
        <f>(AI244+AO244)/2</f>
        <v>46.5</v>
      </c>
      <c r="AT244" s="96"/>
      <c r="AU244" s="104">
        <f>AS244+AQ244</f>
        <v>73</v>
      </c>
      <c r="AV244">
        <f>ROUND(AU244*2.3*190,2)</f>
        <v>31901</v>
      </c>
    </row>
    <row r="245" spans="1:48" s="119" customFormat="1" x14ac:dyDescent="0.25">
      <c r="A245" s="94">
        <v>118701</v>
      </c>
      <c r="B245" s="5">
        <v>8863198</v>
      </c>
      <c r="C245" s="5">
        <v>886</v>
      </c>
      <c r="D245" s="5" t="s">
        <v>394</v>
      </c>
      <c r="E245" s="6">
        <v>3198</v>
      </c>
      <c r="F245" s="5" t="s">
        <v>225</v>
      </c>
      <c r="G245" s="5" t="s">
        <v>6</v>
      </c>
      <c r="H245" s="5" t="s">
        <v>396</v>
      </c>
      <c r="I245" s="95">
        <v>7138</v>
      </c>
      <c r="J245" s="96"/>
      <c r="K245" s="97">
        <v>15513.499999999998</v>
      </c>
      <c r="L245" s="98"/>
      <c r="M245" s="97">
        <v>8375.4999999999982</v>
      </c>
      <c r="N245" s="99"/>
      <c r="O245" s="147">
        <v>9050</v>
      </c>
      <c r="P245" s="96"/>
      <c r="Q245" s="148">
        <v>17426</v>
      </c>
      <c r="R245" s="100"/>
      <c r="S245" s="101">
        <v>12</v>
      </c>
      <c r="T245" s="96"/>
      <c r="U245" s="101">
        <v>0</v>
      </c>
      <c r="V245" s="58"/>
      <c r="W245" s="102">
        <f>S245-U245</f>
        <v>12</v>
      </c>
      <c r="X245" s="96"/>
      <c r="Y245" s="101">
        <v>10</v>
      </c>
      <c r="Z245" s="96"/>
      <c r="AA245" s="101">
        <v>0</v>
      </c>
      <c r="AB245" s="58"/>
      <c r="AC245" s="102">
        <f>Y245-AA245</f>
        <v>10</v>
      </c>
      <c r="AD245" s="58"/>
      <c r="AE245" s="101">
        <v>27</v>
      </c>
      <c r="AF245" s="96"/>
      <c r="AG245" s="101">
        <v>0</v>
      </c>
      <c r="AH245" s="58"/>
      <c r="AI245" s="102">
        <f>AE245-AG245</f>
        <v>27</v>
      </c>
      <c r="AJ245" s="96"/>
      <c r="AK245" s="101">
        <v>22</v>
      </c>
      <c r="AL245" s="96"/>
      <c r="AM245" s="101">
        <v>0</v>
      </c>
      <c r="AN245" s="58"/>
      <c r="AO245" s="102">
        <f>AK245-AM245</f>
        <v>22</v>
      </c>
      <c r="AP245" s="58"/>
      <c r="AQ245" s="103">
        <f>MAX((W245+AC245)/2,AC245)</f>
        <v>11</v>
      </c>
      <c r="AR245" s="96"/>
      <c r="AS245" s="103">
        <f>(AI245+AO245)/2</f>
        <v>24.5</v>
      </c>
      <c r="AT245" s="96"/>
      <c r="AU245" s="104">
        <f>AS245+AQ245</f>
        <v>35.5</v>
      </c>
      <c r="AV245">
        <f>ROUND(AU245*2.3*190,2)</f>
        <v>15513.5</v>
      </c>
    </row>
    <row r="246" spans="1:48" x14ac:dyDescent="0.25">
      <c r="A246" s="94">
        <v>118702</v>
      </c>
      <c r="B246" s="5">
        <v>8863199</v>
      </c>
      <c r="C246" s="5">
        <v>886</v>
      </c>
      <c r="D246" s="5" t="s">
        <v>394</v>
      </c>
      <c r="E246" s="6">
        <v>3199</v>
      </c>
      <c r="F246" s="5" t="s">
        <v>226</v>
      </c>
      <c r="G246" s="5" t="s">
        <v>6</v>
      </c>
      <c r="H246" s="5" t="s">
        <v>396</v>
      </c>
      <c r="I246" s="95">
        <v>15295</v>
      </c>
      <c r="J246" s="96"/>
      <c r="K246" s="97">
        <v>26875.499999999996</v>
      </c>
      <c r="L246" s="98"/>
      <c r="M246" s="97">
        <v>11580.499999999996</v>
      </c>
      <c r="N246" s="99"/>
      <c r="O246" s="147">
        <v>15678</v>
      </c>
      <c r="P246" s="96"/>
      <c r="Q246" s="148">
        <v>27259</v>
      </c>
      <c r="R246" s="100"/>
      <c r="S246" s="101">
        <v>13</v>
      </c>
      <c r="T246" s="96"/>
      <c r="U246" s="101">
        <v>1</v>
      </c>
      <c r="V246" s="58"/>
      <c r="W246" s="102">
        <f>S246-U246</f>
        <v>12</v>
      </c>
      <c r="X246" s="96"/>
      <c r="Y246" s="101">
        <v>11</v>
      </c>
      <c r="Z246" s="96"/>
      <c r="AA246" s="101">
        <v>0</v>
      </c>
      <c r="AB246" s="58"/>
      <c r="AC246" s="102">
        <f>Y246-AA246</f>
        <v>11</v>
      </c>
      <c r="AD246" s="58"/>
      <c r="AE246" s="101">
        <v>54</v>
      </c>
      <c r="AF246" s="96"/>
      <c r="AG246" s="101">
        <v>4</v>
      </c>
      <c r="AH246" s="58"/>
      <c r="AI246" s="102">
        <f>AE246-AG246</f>
        <v>50</v>
      </c>
      <c r="AJ246" s="96"/>
      <c r="AK246" s="101">
        <v>51</v>
      </c>
      <c r="AL246" s="96"/>
      <c r="AM246" s="101">
        <v>1</v>
      </c>
      <c r="AN246" s="58"/>
      <c r="AO246" s="102">
        <f>AK246-AM246</f>
        <v>50</v>
      </c>
      <c r="AP246" s="58"/>
      <c r="AQ246" s="103">
        <f>MAX((W246+AC246)/2,AC246)</f>
        <v>11.5</v>
      </c>
      <c r="AR246" s="96"/>
      <c r="AS246" s="103">
        <f>(AI246+AO246)/2</f>
        <v>50</v>
      </c>
      <c r="AT246" s="96"/>
      <c r="AU246" s="104">
        <f>AS246+AQ246</f>
        <v>61.5</v>
      </c>
      <c r="AV246">
        <f>ROUND(AU246*2.3*190,2)</f>
        <v>26875.5</v>
      </c>
    </row>
    <row r="247" spans="1:48" x14ac:dyDescent="0.25">
      <c r="A247" s="94">
        <v>118703</v>
      </c>
      <c r="B247" s="5">
        <v>8863200</v>
      </c>
      <c r="C247" s="5">
        <v>886</v>
      </c>
      <c r="D247" s="5" t="s">
        <v>394</v>
      </c>
      <c r="E247" s="6">
        <v>3200</v>
      </c>
      <c r="F247" s="5" t="s">
        <v>227</v>
      </c>
      <c r="G247" s="5" t="s">
        <v>6</v>
      </c>
      <c r="H247" s="5" t="s">
        <v>396</v>
      </c>
      <c r="I247" s="95">
        <v>7011</v>
      </c>
      <c r="J247" s="96"/>
      <c r="K247" s="97">
        <v>11143.499999999998</v>
      </c>
      <c r="L247" s="98"/>
      <c r="M247" s="97">
        <v>4132.4999999999982</v>
      </c>
      <c r="N247" s="99"/>
      <c r="O247" s="147">
        <v>6501</v>
      </c>
      <c r="P247" s="96"/>
      <c r="Q247" s="148">
        <v>10634</v>
      </c>
      <c r="R247" s="100"/>
      <c r="S247" s="101">
        <v>11</v>
      </c>
      <c r="T247" s="96"/>
      <c r="U247" s="101">
        <v>1</v>
      </c>
      <c r="V247" s="58"/>
      <c r="W247" s="102">
        <f>S247-U247</f>
        <v>10</v>
      </c>
      <c r="X247" s="96"/>
      <c r="Y247" s="101">
        <v>13</v>
      </c>
      <c r="Z247" s="96"/>
      <c r="AA247" s="101">
        <v>1</v>
      </c>
      <c r="AB247" s="58"/>
      <c r="AC247" s="102">
        <f>Y247-AA247</f>
        <v>12</v>
      </c>
      <c r="AD247" s="58"/>
      <c r="AE247" s="101">
        <v>21</v>
      </c>
      <c r="AF247" s="96"/>
      <c r="AG247" s="101">
        <v>6</v>
      </c>
      <c r="AH247" s="58"/>
      <c r="AI247" s="102">
        <f>AE247-AG247</f>
        <v>15</v>
      </c>
      <c r="AJ247" s="96"/>
      <c r="AK247" s="101">
        <v>19</v>
      </c>
      <c r="AL247" s="96"/>
      <c r="AM247" s="101">
        <v>7</v>
      </c>
      <c r="AN247" s="58"/>
      <c r="AO247" s="102">
        <f>AK247-AM247</f>
        <v>12</v>
      </c>
      <c r="AP247" s="58"/>
      <c r="AQ247" s="103">
        <f>MAX((W247+AC247)/2,AC247)</f>
        <v>12</v>
      </c>
      <c r="AR247" s="96"/>
      <c r="AS247" s="103">
        <f>(AI247+AO247)/2</f>
        <v>13.5</v>
      </c>
      <c r="AT247" s="96"/>
      <c r="AU247" s="104">
        <f>AS247+AQ247</f>
        <v>25.5</v>
      </c>
      <c r="AV247">
        <f>ROUND(AU247*2.3*190,2)</f>
        <v>11143.5</v>
      </c>
    </row>
    <row r="248" spans="1:48" x14ac:dyDescent="0.25">
      <c r="A248" s="94">
        <v>118704</v>
      </c>
      <c r="B248" s="5">
        <v>8863201</v>
      </c>
      <c r="C248" s="5">
        <v>886</v>
      </c>
      <c r="D248" s="5" t="s">
        <v>394</v>
      </c>
      <c r="E248" s="6">
        <v>3201</v>
      </c>
      <c r="F248" s="5" t="s">
        <v>228</v>
      </c>
      <c r="G248" s="5" t="s">
        <v>6</v>
      </c>
      <c r="H248" s="5" t="s">
        <v>396</v>
      </c>
      <c r="I248" s="95">
        <v>7266</v>
      </c>
      <c r="J248" s="96"/>
      <c r="K248" s="97">
        <v>12672.999999999998</v>
      </c>
      <c r="L248" s="98"/>
      <c r="M248" s="97">
        <v>5406.9999999999982</v>
      </c>
      <c r="N248" s="99"/>
      <c r="O248" s="147">
        <v>7393</v>
      </c>
      <c r="P248" s="96"/>
      <c r="Q248" s="148">
        <v>12800</v>
      </c>
      <c r="R248" s="100"/>
      <c r="S248" s="101">
        <v>10</v>
      </c>
      <c r="T248" s="96"/>
      <c r="U248" s="101">
        <v>0</v>
      </c>
      <c r="V248" s="58"/>
      <c r="W248" s="102">
        <f>S248-U248</f>
        <v>10</v>
      </c>
      <c r="X248" s="96"/>
      <c r="Y248" s="101">
        <v>9</v>
      </c>
      <c r="Z248" s="96"/>
      <c r="AA248" s="101">
        <v>0</v>
      </c>
      <c r="AB248" s="58"/>
      <c r="AC248" s="102">
        <f>Y248-AA248</f>
        <v>9</v>
      </c>
      <c r="AD248" s="58"/>
      <c r="AE248" s="101">
        <v>24</v>
      </c>
      <c r="AF248" s="96"/>
      <c r="AG248" s="101">
        <v>3</v>
      </c>
      <c r="AH248" s="58"/>
      <c r="AI248" s="102">
        <f>AE248-AG248</f>
        <v>21</v>
      </c>
      <c r="AJ248" s="96"/>
      <c r="AK248" s="101">
        <v>20</v>
      </c>
      <c r="AL248" s="96"/>
      <c r="AM248" s="101">
        <v>2</v>
      </c>
      <c r="AN248" s="58"/>
      <c r="AO248" s="102">
        <f>AK248-AM248</f>
        <v>18</v>
      </c>
      <c r="AP248" s="58"/>
      <c r="AQ248" s="103">
        <f>MAX((W248+AC248)/2,AC248)</f>
        <v>9.5</v>
      </c>
      <c r="AR248" s="96"/>
      <c r="AS248" s="103">
        <f>(AI248+AO248)/2</f>
        <v>19.5</v>
      </c>
      <c r="AT248" s="96"/>
      <c r="AU248" s="104">
        <f>AS248+AQ248</f>
        <v>29</v>
      </c>
      <c r="AV248">
        <f>ROUND(AU248*2.3*190,2)</f>
        <v>12673</v>
      </c>
    </row>
    <row r="249" spans="1:48" x14ac:dyDescent="0.25">
      <c r="A249" s="94">
        <v>118705</v>
      </c>
      <c r="B249" s="5">
        <v>8863282</v>
      </c>
      <c r="C249" s="5">
        <v>886</v>
      </c>
      <c r="D249" s="5" t="s">
        <v>394</v>
      </c>
      <c r="E249" s="6">
        <v>3282</v>
      </c>
      <c r="F249" s="5" t="s">
        <v>229</v>
      </c>
      <c r="G249" s="5" t="s">
        <v>6</v>
      </c>
      <c r="H249" s="5" t="s">
        <v>396</v>
      </c>
      <c r="I249" s="95">
        <v>16698</v>
      </c>
      <c r="J249" s="96"/>
      <c r="K249" s="97">
        <v>29060.499999999996</v>
      </c>
      <c r="L249" s="98"/>
      <c r="M249" s="97">
        <v>12362.499999999996</v>
      </c>
      <c r="N249" s="99"/>
      <c r="O249" s="147">
        <v>16952</v>
      </c>
      <c r="P249" s="96"/>
      <c r="Q249" s="148">
        <v>29315</v>
      </c>
      <c r="R249" s="100"/>
      <c r="S249" s="101">
        <v>23</v>
      </c>
      <c r="T249" s="96"/>
      <c r="U249" s="101">
        <v>1</v>
      </c>
      <c r="V249" s="58"/>
      <c r="W249" s="102">
        <f>S249-U249</f>
        <v>22</v>
      </c>
      <c r="X249" s="96"/>
      <c r="Y249" s="101">
        <v>21</v>
      </c>
      <c r="Z249" s="96"/>
      <c r="AA249" s="101">
        <v>1</v>
      </c>
      <c r="AB249" s="58"/>
      <c r="AC249" s="102">
        <f>Y249-AA249</f>
        <v>20</v>
      </c>
      <c r="AD249" s="58"/>
      <c r="AE249" s="101">
        <v>51</v>
      </c>
      <c r="AF249" s="96"/>
      <c r="AG249" s="101">
        <v>5</v>
      </c>
      <c r="AH249" s="58"/>
      <c r="AI249" s="102">
        <f>AE249-AG249</f>
        <v>46</v>
      </c>
      <c r="AJ249" s="96"/>
      <c r="AK249" s="101">
        <v>49</v>
      </c>
      <c r="AL249" s="96"/>
      <c r="AM249" s="101">
        <v>4</v>
      </c>
      <c r="AN249" s="58"/>
      <c r="AO249" s="102">
        <f>AK249-AM249</f>
        <v>45</v>
      </c>
      <c r="AP249" s="58"/>
      <c r="AQ249" s="103">
        <f>MAX((W249+AC249)/2,AC249)</f>
        <v>21</v>
      </c>
      <c r="AR249" s="96"/>
      <c r="AS249" s="103">
        <f>(AI249+AO249)/2</f>
        <v>45.5</v>
      </c>
      <c r="AT249" s="96"/>
      <c r="AU249" s="104">
        <f>AS249+AQ249</f>
        <v>66.5</v>
      </c>
      <c r="AV249">
        <f>ROUND(AU249*2.3*190,2)</f>
        <v>29060.5</v>
      </c>
    </row>
    <row r="250" spans="1:48" x14ac:dyDescent="0.25">
      <c r="A250" s="94">
        <v>118706</v>
      </c>
      <c r="B250" s="5">
        <v>8863284</v>
      </c>
      <c r="C250" s="5">
        <v>886</v>
      </c>
      <c r="D250" s="5" t="s">
        <v>394</v>
      </c>
      <c r="E250" s="6">
        <v>3284</v>
      </c>
      <c r="F250" s="5" t="s">
        <v>230</v>
      </c>
      <c r="G250" s="5" t="s">
        <v>6</v>
      </c>
      <c r="H250" s="5" t="s">
        <v>396</v>
      </c>
      <c r="I250" s="95">
        <v>40277</v>
      </c>
      <c r="J250" s="96"/>
      <c r="K250" s="97">
        <v>66423.999999999985</v>
      </c>
      <c r="L250" s="98"/>
      <c r="M250" s="97">
        <v>26146.999999999985</v>
      </c>
      <c r="N250" s="99"/>
      <c r="O250" s="147">
        <v>38748</v>
      </c>
      <c r="P250" s="96"/>
      <c r="Q250" s="148">
        <v>64895</v>
      </c>
      <c r="R250" s="100"/>
      <c r="S250" s="101">
        <v>54</v>
      </c>
      <c r="T250" s="96"/>
      <c r="U250" s="101">
        <v>0</v>
      </c>
      <c r="V250" s="58"/>
      <c r="W250" s="102">
        <f>S250-U250</f>
        <v>54</v>
      </c>
      <c r="X250" s="96"/>
      <c r="Y250" s="101">
        <v>57</v>
      </c>
      <c r="Z250" s="96"/>
      <c r="AA250" s="101">
        <v>1</v>
      </c>
      <c r="AB250" s="58"/>
      <c r="AC250" s="102">
        <f>Y250-AA250</f>
        <v>56</v>
      </c>
      <c r="AD250" s="58"/>
      <c r="AE250" s="101">
        <v>96</v>
      </c>
      <c r="AF250" s="96"/>
      <c r="AG250" s="101">
        <v>4</v>
      </c>
      <c r="AH250" s="58"/>
      <c r="AI250" s="102">
        <f>AE250-AG250</f>
        <v>92</v>
      </c>
      <c r="AJ250" s="96"/>
      <c r="AK250" s="101">
        <v>106</v>
      </c>
      <c r="AL250" s="96"/>
      <c r="AM250" s="101">
        <v>6</v>
      </c>
      <c r="AN250" s="58"/>
      <c r="AO250" s="102">
        <f>AK250-AM250</f>
        <v>100</v>
      </c>
      <c r="AP250" s="58"/>
      <c r="AQ250" s="103">
        <f>MAX((W250+AC250)/2,AC250)</f>
        <v>56</v>
      </c>
      <c r="AR250" s="96"/>
      <c r="AS250" s="103">
        <f>(AI250+AO250)/2</f>
        <v>96</v>
      </c>
      <c r="AT250" s="96"/>
      <c r="AU250" s="104">
        <f>AS250+AQ250</f>
        <v>152</v>
      </c>
      <c r="AV250">
        <f>ROUND(AU250*2.3*190,2)</f>
        <v>66424</v>
      </c>
    </row>
    <row r="251" spans="1:48" x14ac:dyDescent="0.25">
      <c r="A251" s="94">
        <v>118707</v>
      </c>
      <c r="B251" s="5">
        <v>8863289</v>
      </c>
      <c r="C251" s="5">
        <v>886</v>
      </c>
      <c r="D251" s="5" t="s">
        <v>394</v>
      </c>
      <c r="E251" s="6">
        <v>3289</v>
      </c>
      <c r="F251" s="5" t="s">
        <v>231</v>
      </c>
      <c r="G251" s="5" t="s">
        <v>6</v>
      </c>
      <c r="H251" s="5" t="s">
        <v>396</v>
      </c>
      <c r="I251" s="95">
        <v>16825</v>
      </c>
      <c r="J251" s="96"/>
      <c r="K251" s="97">
        <v>31026.999999999996</v>
      </c>
      <c r="L251" s="98"/>
      <c r="M251" s="97">
        <v>14201.999999999996</v>
      </c>
      <c r="N251" s="99"/>
      <c r="O251" s="147">
        <v>18100</v>
      </c>
      <c r="P251" s="96"/>
      <c r="Q251" s="148">
        <v>32302</v>
      </c>
      <c r="R251" s="100"/>
      <c r="S251" s="101">
        <v>22</v>
      </c>
      <c r="T251" s="96"/>
      <c r="U251" s="101">
        <v>2</v>
      </c>
      <c r="V251" s="58"/>
      <c r="W251" s="102">
        <f>S251-U251</f>
        <v>20</v>
      </c>
      <c r="X251" s="96"/>
      <c r="Y251" s="101">
        <v>27</v>
      </c>
      <c r="Z251" s="96"/>
      <c r="AA251" s="101">
        <v>1</v>
      </c>
      <c r="AB251" s="58"/>
      <c r="AC251" s="102">
        <f>Y251-AA251</f>
        <v>26</v>
      </c>
      <c r="AD251" s="58"/>
      <c r="AE251" s="101">
        <v>45</v>
      </c>
      <c r="AF251" s="96"/>
      <c r="AG251" s="101">
        <v>2</v>
      </c>
      <c r="AH251" s="58"/>
      <c r="AI251" s="102">
        <f>AE251-AG251</f>
        <v>43</v>
      </c>
      <c r="AJ251" s="96"/>
      <c r="AK251" s="101">
        <v>48</v>
      </c>
      <c r="AL251" s="96"/>
      <c r="AM251" s="101">
        <v>1</v>
      </c>
      <c r="AN251" s="58"/>
      <c r="AO251" s="102">
        <f>AK251-AM251</f>
        <v>47</v>
      </c>
      <c r="AP251" s="58"/>
      <c r="AQ251" s="103">
        <f>MAX((W251+AC251)/2,AC251)</f>
        <v>26</v>
      </c>
      <c r="AR251" s="96"/>
      <c r="AS251" s="103">
        <f>(AI251+AO251)/2</f>
        <v>45</v>
      </c>
      <c r="AT251" s="96"/>
      <c r="AU251" s="104">
        <f>AS251+AQ251</f>
        <v>71</v>
      </c>
      <c r="AV251">
        <f>ROUND(AU251*2.3*190,2)</f>
        <v>31027</v>
      </c>
    </row>
    <row r="252" spans="1:48" x14ac:dyDescent="0.25">
      <c r="A252" s="94">
        <v>118709</v>
      </c>
      <c r="B252" s="5">
        <v>8863294</v>
      </c>
      <c r="C252" s="5">
        <v>886</v>
      </c>
      <c r="D252" s="5" t="s">
        <v>394</v>
      </c>
      <c r="E252" s="6">
        <v>3294</v>
      </c>
      <c r="F252" s="5" t="s">
        <v>232</v>
      </c>
      <c r="G252" s="5" t="s">
        <v>6</v>
      </c>
      <c r="H252" s="5" t="s">
        <v>396</v>
      </c>
      <c r="I252" s="95">
        <v>32375</v>
      </c>
      <c r="J252" s="96"/>
      <c r="K252" s="97">
        <v>49162.499999999993</v>
      </c>
      <c r="L252" s="98"/>
      <c r="M252" s="97">
        <v>16787.499999999993</v>
      </c>
      <c r="N252" s="99"/>
      <c r="O252" s="147">
        <v>28679</v>
      </c>
      <c r="P252" s="96"/>
      <c r="Q252" s="148">
        <v>45467</v>
      </c>
      <c r="R252" s="100"/>
      <c r="S252" s="101">
        <v>48</v>
      </c>
      <c r="T252" s="96"/>
      <c r="U252" s="101">
        <v>7</v>
      </c>
      <c r="V252" s="58"/>
      <c r="W252" s="102">
        <f>S252-U252</f>
        <v>41</v>
      </c>
      <c r="X252" s="96"/>
      <c r="Y252" s="101">
        <v>54</v>
      </c>
      <c r="Z252" s="96"/>
      <c r="AA252" s="101">
        <v>8</v>
      </c>
      <c r="AB252" s="58"/>
      <c r="AC252" s="102">
        <f>Y252-AA252</f>
        <v>46</v>
      </c>
      <c r="AD252" s="58"/>
      <c r="AE252" s="101">
        <v>81</v>
      </c>
      <c r="AF252" s="96"/>
      <c r="AG252" s="101">
        <v>16</v>
      </c>
      <c r="AH252" s="58"/>
      <c r="AI252" s="102">
        <f>AE252-AG252</f>
        <v>65</v>
      </c>
      <c r="AJ252" s="96"/>
      <c r="AK252" s="101">
        <v>86</v>
      </c>
      <c r="AL252" s="96"/>
      <c r="AM252" s="101">
        <v>18</v>
      </c>
      <c r="AN252" s="58"/>
      <c r="AO252" s="102">
        <f>AK252-AM252</f>
        <v>68</v>
      </c>
      <c r="AP252" s="58"/>
      <c r="AQ252" s="103">
        <f>MAX((W252+AC252)/2,AC252)</f>
        <v>46</v>
      </c>
      <c r="AR252" s="96"/>
      <c r="AS252" s="103">
        <f>(AI252+AO252)/2</f>
        <v>66.5</v>
      </c>
      <c r="AT252" s="96"/>
      <c r="AU252" s="104">
        <f>AS252+AQ252</f>
        <v>112.5</v>
      </c>
      <c r="AV252">
        <f>ROUND(AU252*2.3*190,2)</f>
        <v>49162.5</v>
      </c>
    </row>
    <row r="253" spans="1:48" x14ac:dyDescent="0.25">
      <c r="A253" s="94">
        <v>118710</v>
      </c>
      <c r="B253" s="5">
        <v>8863295</v>
      </c>
      <c r="C253" s="5">
        <v>886</v>
      </c>
      <c r="D253" s="5" t="s">
        <v>394</v>
      </c>
      <c r="E253" s="6">
        <v>3295</v>
      </c>
      <c r="F253" s="5" t="s">
        <v>233</v>
      </c>
      <c r="G253" s="5" t="s">
        <v>6</v>
      </c>
      <c r="H253" s="5" t="s">
        <v>396</v>
      </c>
      <c r="I253" s="95">
        <v>54298</v>
      </c>
      <c r="J253" s="96"/>
      <c r="K253" s="97">
        <v>108375.99999999999</v>
      </c>
      <c r="L253" s="98"/>
      <c r="M253" s="97">
        <v>54077.999999999985</v>
      </c>
      <c r="N253" s="99"/>
      <c r="O253" s="147">
        <v>63220</v>
      </c>
      <c r="P253" s="96"/>
      <c r="Q253" s="148">
        <v>117298</v>
      </c>
      <c r="R253" s="100"/>
      <c r="S253" s="101">
        <v>88</v>
      </c>
      <c r="T253" s="96"/>
      <c r="U253" s="101">
        <v>1</v>
      </c>
      <c r="V253" s="58"/>
      <c r="W253" s="102">
        <f>S253-U253</f>
        <v>87</v>
      </c>
      <c r="X253" s="96"/>
      <c r="Y253" s="101">
        <v>87</v>
      </c>
      <c r="Z253" s="96"/>
      <c r="AA253" s="101">
        <v>2</v>
      </c>
      <c r="AB253" s="58"/>
      <c r="AC253" s="102">
        <f>Y253-AA253</f>
        <v>85</v>
      </c>
      <c r="AD253" s="58"/>
      <c r="AE253" s="101">
        <v>176</v>
      </c>
      <c r="AF253" s="96"/>
      <c r="AG253" s="101">
        <v>14</v>
      </c>
      <c r="AH253" s="58"/>
      <c r="AI253" s="102">
        <f>AE253-AG253</f>
        <v>162</v>
      </c>
      <c r="AJ253" s="96"/>
      <c r="AK253" s="101">
        <v>175</v>
      </c>
      <c r="AL253" s="96"/>
      <c r="AM253" s="101">
        <v>13</v>
      </c>
      <c r="AN253" s="58"/>
      <c r="AO253" s="102">
        <f>AK253-AM253</f>
        <v>162</v>
      </c>
      <c r="AP253" s="58"/>
      <c r="AQ253" s="103">
        <f>MAX((W253+AC253)/2,AC253)</f>
        <v>86</v>
      </c>
      <c r="AR253" s="96"/>
      <c r="AS253" s="103">
        <f>(AI253+AO253)/2</f>
        <v>162</v>
      </c>
      <c r="AT253" s="96"/>
      <c r="AU253" s="104">
        <f>AS253+AQ253</f>
        <v>248</v>
      </c>
      <c r="AV253">
        <f>ROUND(AU253*2.3*190,2)</f>
        <v>108376</v>
      </c>
    </row>
    <row r="254" spans="1:48" x14ac:dyDescent="0.25">
      <c r="A254" s="94">
        <v>118711</v>
      </c>
      <c r="B254" s="5">
        <v>8863296</v>
      </c>
      <c r="C254" s="5">
        <v>886</v>
      </c>
      <c r="D254" s="5" t="s">
        <v>394</v>
      </c>
      <c r="E254" s="6">
        <v>3296</v>
      </c>
      <c r="F254" s="5" t="s">
        <v>234</v>
      </c>
      <c r="G254" s="5" t="s">
        <v>6</v>
      </c>
      <c r="H254" s="5" t="s">
        <v>396</v>
      </c>
      <c r="I254" s="95">
        <v>22178</v>
      </c>
      <c r="J254" s="96"/>
      <c r="K254" s="97">
        <v>46977.499999999993</v>
      </c>
      <c r="L254" s="98"/>
      <c r="M254" s="97">
        <v>24799.499999999993</v>
      </c>
      <c r="N254" s="99"/>
      <c r="O254" s="147">
        <v>27404</v>
      </c>
      <c r="P254" s="96"/>
      <c r="Q254" s="148">
        <v>52204</v>
      </c>
      <c r="R254" s="100"/>
      <c r="S254" s="101">
        <v>45</v>
      </c>
      <c r="T254" s="96"/>
      <c r="U254" s="101">
        <v>3</v>
      </c>
      <c r="V254" s="58"/>
      <c r="W254" s="102">
        <f>S254-U254</f>
        <v>42</v>
      </c>
      <c r="X254" s="96"/>
      <c r="Y254" s="101">
        <v>40</v>
      </c>
      <c r="Z254" s="96"/>
      <c r="AA254" s="101">
        <v>5</v>
      </c>
      <c r="AB254" s="58"/>
      <c r="AC254" s="102">
        <f>Y254-AA254</f>
        <v>35</v>
      </c>
      <c r="AD254" s="58"/>
      <c r="AE254" s="101">
        <v>86</v>
      </c>
      <c r="AF254" s="96"/>
      <c r="AG254" s="101">
        <v>9</v>
      </c>
      <c r="AH254" s="58"/>
      <c r="AI254" s="102">
        <f>AE254-AG254</f>
        <v>77</v>
      </c>
      <c r="AJ254" s="96"/>
      <c r="AK254" s="101">
        <v>69</v>
      </c>
      <c r="AL254" s="96"/>
      <c r="AM254" s="101">
        <v>8</v>
      </c>
      <c r="AN254" s="58"/>
      <c r="AO254" s="102">
        <f>AK254-AM254</f>
        <v>61</v>
      </c>
      <c r="AP254" s="58"/>
      <c r="AQ254" s="103">
        <f>MAX((W254+AC254)/2,AC254)</f>
        <v>38.5</v>
      </c>
      <c r="AR254" s="96"/>
      <c r="AS254" s="103">
        <f>(AI254+AO254)/2</f>
        <v>69</v>
      </c>
      <c r="AT254" s="96"/>
      <c r="AU254" s="104">
        <f>AS254+AQ254</f>
        <v>107.5</v>
      </c>
      <c r="AV254">
        <f>ROUND(AU254*2.3*190,2)</f>
        <v>46977.5</v>
      </c>
    </row>
    <row r="255" spans="1:48" x14ac:dyDescent="0.25">
      <c r="A255" s="94">
        <v>118712</v>
      </c>
      <c r="B255" s="5">
        <v>8863297</v>
      </c>
      <c r="C255" s="5">
        <v>886</v>
      </c>
      <c r="D255" s="5" t="s">
        <v>394</v>
      </c>
      <c r="E255" s="6">
        <v>3297</v>
      </c>
      <c r="F255" s="5" t="s">
        <v>235</v>
      </c>
      <c r="G255" s="5" t="s">
        <v>6</v>
      </c>
      <c r="H255" s="5" t="s">
        <v>396</v>
      </c>
      <c r="I255" s="95">
        <v>49454</v>
      </c>
      <c r="J255" s="96"/>
      <c r="K255" s="97">
        <v>98980.499999999985</v>
      </c>
      <c r="L255" s="98"/>
      <c r="M255" s="97">
        <v>49526.499999999985</v>
      </c>
      <c r="N255" s="99"/>
      <c r="O255" s="147">
        <v>57739</v>
      </c>
      <c r="P255" s="96"/>
      <c r="Q255" s="148">
        <v>107266</v>
      </c>
      <c r="R255" s="100"/>
      <c r="S255" s="101">
        <v>85</v>
      </c>
      <c r="T255" s="96"/>
      <c r="U255" s="101">
        <v>4</v>
      </c>
      <c r="V255" s="58"/>
      <c r="W255" s="102">
        <f>S255-U255</f>
        <v>81</v>
      </c>
      <c r="X255" s="96"/>
      <c r="Y255" s="101">
        <v>87</v>
      </c>
      <c r="Z255" s="96"/>
      <c r="AA255" s="101">
        <v>3</v>
      </c>
      <c r="AB255" s="58"/>
      <c r="AC255" s="102">
        <f>Y255-AA255</f>
        <v>84</v>
      </c>
      <c r="AD255" s="58"/>
      <c r="AE255" s="101">
        <v>153</v>
      </c>
      <c r="AF255" s="96"/>
      <c r="AG255" s="101">
        <v>10</v>
      </c>
      <c r="AH255" s="58"/>
      <c r="AI255" s="102">
        <f>AE255-AG255</f>
        <v>143</v>
      </c>
      <c r="AJ255" s="96"/>
      <c r="AK255" s="101">
        <v>153</v>
      </c>
      <c r="AL255" s="96"/>
      <c r="AM255" s="101">
        <v>11</v>
      </c>
      <c r="AN255" s="58"/>
      <c r="AO255" s="102">
        <f>AK255-AM255</f>
        <v>142</v>
      </c>
      <c r="AP255" s="58"/>
      <c r="AQ255" s="103">
        <f>MAX((W255+AC255)/2,AC255)</f>
        <v>84</v>
      </c>
      <c r="AR255" s="96"/>
      <c r="AS255" s="103">
        <f>(AI255+AO255)/2</f>
        <v>142.5</v>
      </c>
      <c r="AT255" s="96"/>
      <c r="AU255" s="104">
        <f>AS255+AQ255</f>
        <v>226.5</v>
      </c>
      <c r="AV255">
        <f>ROUND(AU255*2.3*190,2)</f>
        <v>98980.5</v>
      </c>
    </row>
    <row r="256" spans="1:48" x14ac:dyDescent="0.25">
      <c r="A256" s="94">
        <v>130948</v>
      </c>
      <c r="B256" s="5">
        <v>8863298</v>
      </c>
      <c r="C256" s="5">
        <v>886</v>
      </c>
      <c r="D256" s="5" t="s">
        <v>394</v>
      </c>
      <c r="E256" s="6">
        <v>3298</v>
      </c>
      <c r="F256" s="5" t="s">
        <v>300</v>
      </c>
      <c r="G256" s="5" t="s">
        <v>6</v>
      </c>
      <c r="H256" s="5" t="s">
        <v>396</v>
      </c>
      <c r="I256" s="95">
        <v>15168</v>
      </c>
      <c r="J256" s="96"/>
      <c r="K256" s="97">
        <v>29934.499999999996</v>
      </c>
      <c r="L256" s="98"/>
      <c r="M256" s="97">
        <v>14766.499999999996</v>
      </c>
      <c r="N256" s="99"/>
      <c r="O256" s="147">
        <v>17462</v>
      </c>
      <c r="P256" s="96"/>
      <c r="Q256" s="148">
        <v>32229</v>
      </c>
      <c r="R256" s="100"/>
      <c r="S256" s="101">
        <v>25</v>
      </c>
      <c r="T256" s="96"/>
      <c r="U256" s="101">
        <v>3</v>
      </c>
      <c r="V256" s="58"/>
      <c r="W256" s="102">
        <f>S256-U256</f>
        <v>22</v>
      </c>
      <c r="X256" s="96"/>
      <c r="Y256" s="101">
        <v>25</v>
      </c>
      <c r="Z256" s="96"/>
      <c r="AA256" s="101">
        <v>3</v>
      </c>
      <c r="AB256" s="58"/>
      <c r="AC256" s="102">
        <f>Y256-AA256</f>
        <v>22</v>
      </c>
      <c r="AD256" s="58"/>
      <c r="AE256" s="101">
        <v>48</v>
      </c>
      <c r="AF256" s="96"/>
      <c r="AG256" s="101">
        <v>0</v>
      </c>
      <c r="AH256" s="58"/>
      <c r="AI256" s="102">
        <f>AE256-AG256</f>
        <v>48</v>
      </c>
      <c r="AJ256" s="96"/>
      <c r="AK256" s="101">
        <v>45</v>
      </c>
      <c r="AL256" s="96"/>
      <c r="AM256" s="101">
        <v>0</v>
      </c>
      <c r="AN256" s="58"/>
      <c r="AO256" s="102">
        <f>AK256-AM256</f>
        <v>45</v>
      </c>
      <c r="AP256" s="58"/>
      <c r="AQ256" s="103">
        <f>MAX((W256+AC256)/2,AC256)</f>
        <v>22</v>
      </c>
      <c r="AR256" s="96"/>
      <c r="AS256" s="103">
        <f>(AI256+AO256)/2</f>
        <v>46.5</v>
      </c>
      <c r="AT256" s="96"/>
      <c r="AU256" s="104">
        <f>AS256+AQ256</f>
        <v>68.5</v>
      </c>
      <c r="AV256">
        <f>ROUND(AU256*2.3*190,2)</f>
        <v>29934.5</v>
      </c>
    </row>
    <row r="257" spans="1:48" x14ac:dyDescent="0.25">
      <c r="A257" s="94">
        <v>133627</v>
      </c>
      <c r="B257" s="5">
        <v>8863299</v>
      </c>
      <c r="C257" s="5">
        <v>886</v>
      </c>
      <c r="D257" s="5" t="s">
        <v>394</v>
      </c>
      <c r="E257" s="6">
        <v>3299</v>
      </c>
      <c r="F257" s="5" t="s">
        <v>309</v>
      </c>
      <c r="G257" s="5" t="s">
        <v>6</v>
      </c>
      <c r="H257" s="5" t="s">
        <v>399</v>
      </c>
      <c r="I257" s="95">
        <v>32885</v>
      </c>
      <c r="J257" s="96"/>
      <c r="K257" s="97">
        <v>61179.999999999993</v>
      </c>
      <c r="L257" s="98"/>
      <c r="M257" s="97">
        <v>28294.999999999993</v>
      </c>
      <c r="N257" s="99"/>
      <c r="O257" s="147">
        <v>35689</v>
      </c>
      <c r="P257" s="96"/>
      <c r="Q257" s="148">
        <v>63984</v>
      </c>
      <c r="R257" s="100"/>
      <c r="S257" s="101">
        <v>51</v>
      </c>
      <c r="T257" s="96"/>
      <c r="U257" s="101">
        <v>6</v>
      </c>
      <c r="V257" s="58"/>
      <c r="W257" s="102">
        <f>S257-U257</f>
        <v>45</v>
      </c>
      <c r="X257" s="96"/>
      <c r="Y257" s="101">
        <v>50</v>
      </c>
      <c r="Z257" s="96"/>
      <c r="AA257" s="101">
        <v>6</v>
      </c>
      <c r="AB257" s="58"/>
      <c r="AC257" s="102">
        <f>Y257-AA257</f>
        <v>44</v>
      </c>
      <c r="AD257" s="58"/>
      <c r="AE257" s="101">
        <v>109</v>
      </c>
      <c r="AF257" s="96"/>
      <c r="AG257" s="101">
        <v>11</v>
      </c>
      <c r="AH257" s="58"/>
      <c r="AI257" s="102">
        <f>AE257-AG257</f>
        <v>98</v>
      </c>
      <c r="AJ257" s="96"/>
      <c r="AK257" s="101">
        <v>106</v>
      </c>
      <c r="AL257" s="96"/>
      <c r="AM257" s="101">
        <v>13</v>
      </c>
      <c r="AN257" s="58"/>
      <c r="AO257" s="102">
        <f>AK257-AM257</f>
        <v>93</v>
      </c>
      <c r="AP257" s="58"/>
      <c r="AQ257" s="103">
        <f>MAX((W257+AC257)/2,AC257)</f>
        <v>44.5</v>
      </c>
      <c r="AR257" s="96"/>
      <c r="AS257" s="103">
        <f>(AI257+AO257)/2</f>
        <v>95.5</v>
      </c>
      <c r="AT257" s="96"/>
      <c r="AU257" s="104">
        <f>AS257+AQ257</f>
        <v>140</v>
      </c>
      <c r="AV257">
        <f>ROUND(AU257*2.3*190,2)</f>
        <v>61180</v>
      </c>
    </row>
    <row r="258" spans="1:48" x14ac:dyDescent="0.25">
      <c r="A258" s="94">
        <v>118713</v>
      </c>
      <c r="B258" s="5">
        <v>8863303</v>
      </c>
      <c r="C258" s="5">
        <v>886</v>
      </c>
      <c r="D258" s="5" t="s">
        <v>394</v>
      </c>
      <c r="E258" s="6">
        <v>3303</v>
      </c>
      <c r="F258" s="5" t="s">
        <v>236</v>
      </c>
      <c r="G258" s="5" t="s">
        <v>6</v>
      </c>
      <c r="H258" s="5" t="s">
        <v>399</v>
      </c>
      <c r="I258" s="95">
        <v>14913</v>
      </c>
      <c r="J258" s="96"/>
      <c r="K258" s="97">
        <v>30589.999999999996</v>
      </c>
      <c r="L258" s="98"/>
      <c r="M258" s="97">
        <v>15676.999999999996</v>
      </c>
      <c r="N258" s="99"/>
      <c r="O258" s="147">
        <v>17845</v>
      </c>
      <c r="P258" s="96"/>
      <c r="Q258" s="148">
        <v>33522</v>
      </c>
      <c r="R258" s="100"/>
      <c r="S258" s="101">
        <v>28</v>
      </c>
      <c r="T258" s="96"/>
      <c r="U258" s="101">
        <v>0</v>
      </c>
      <c r="V258" s="58"/>
      <c r="W258" s="102">
        <f>S258-U258</f>
        <v>28</v>
      </c>
      <c r="X258" s="96"/>
      <c r="Y258" s="101">
        <v>23</v>
      </c>
      <c r="Z258" s="96"/>
      <c r="AA258" s="101">
        <v>0</v>
      </c>
      <c r="AB258" s="58"/>
      <c r="AC258" s="102">
        <f>Y258-AA258</f>
        <v>23</v>
      </c>
      <c r="AD258" s="58"/>
      <c r="AE258" s="101">
        <v>47</v>
      </c>
      <c r="AF258" s="96"/>
      <c r="AG258" s="101">
        <v>3</v>
      </c>
      <c r="AH258" s="58"/>
      <c r="AI258" s="102">
        <f>AE258-AG258</f>
        <v>44</v>
      </c>
      <c r="AJ258" s="96"/>
      <c r="AK258" s="101">
        <v>48</v>
      </c>
      <c r="AL258" s="96"/>
      <c r="AM258" s="101">
        <v>3</v>
      </c>
      <c r="AN258" s="58"/>
      <c r="AO258" s="102">
        <f>AK258-AM258</f>
        <v>45</v>
      </c>
      <c r="AP258" s="58"/>
      <c r="AQ258" s="103">
        <f>MAX((W258+AC258)/2,AC258)</f>
        <v>25.5</v>
      </c>
      <c r="AR258" s="96"/>
      <c r="AS258" s="103">
        <f>(AI258+AO258)/2</f>
        <v>44.5</v>
      </c>
      <c r="AT258" s="96"/>
      <c r="AU258" s="104">
        <f>AS258+AQ258</f>
        <v>70</v>
      </c>
      <c r="AV258">
        <f>ROUND(AU258*2.3*190,2)</f>
        <v>30590</v>
      </c>
    </row>
    <row r="259" spans="1:48" x14ac:dyDescent="0.25">
      <c r="A259" s="94">
        <v>118715</v>
      </c>
      <c r="B259" s="5">
        <v>8863307</v>
      </c>
      <c r="C259" s="5">
        <v>886</v>
      </c>
      <c r="D259" s="5" t="s">
        <v>394</v>
      </c>
      <c r="E259" s="6">
        <v>3307</v>
      </c>
      <c r="F259" s="5" t="s">
        <v>238</v>
      </c>
      <c r="G259" s="5" t="s">
        <v>6</v>
      </c>
      <c r="H259" s="5" t="s">
        <v>399</v>
      </c>
      <c r="I259" s="95">
        <v>20776</v>
      </c>
      <c r="J259" s="96"/>
      <c r="K259" s="97">
        <v>37363.499999999993</v>
      </c>
      <c r="L259" s="98"/>
      <c r="M259" s="97">
        <v>16587.499999999993</v>
      </c>
      <c r="N259" s="99"/>
      <c r="O259" s="147">
        <v>21796</v>
      </c>
      <c r="P259" s="96"/>
      <c r="Q259" s="148">
        <v>38384</v>
      </c>
      <c r="R259" s="100"/>
      <c r="S259" s="101">
        <v>30</v>
      </c>
      <c r="T259" s="96"/>
      <c r="U259" s="101">
        <v>0</v>
      </c>
      <c r="V259" s="58"/>
      <c r="W259" s="102">
        <f>S259-U259</f>
        <v>30</v>
      </c>
      <c r="X259" s="96"/>
      <c r="Y259" s="101">
        <v>29</v>
      </c>
      <c r="Z259" s="96"/>
      <c r="AA259" s="101">
        <v>0</v>
      </c>
      <c r="AB259" s="58"/>
      <c r="AC259" s="102">
        <f>Y259-AA259</f>
        <v>29</v>
      </c>
      <c r="AD259" s="58"/>
      <c r="AE259" s="101">
        <v>57</v>
      </c>
      <c r="AF259" s="96"/>
      <c r="AG259" s="101">
        <v>1</v>
      </c>
      <c r="AH259" s="58"/>
      <c r="AI259" s="102">
        <f>AE259-AG259</f>
        <v>56</v>
      </c>
      <c r="AJ259" s="96"/>
      <c r="AK259" s="101">
        <v>57</v>
      </c>
      <c r="AL259" s="96"/>
      <c r="AM259" s="101">
        <v>1</v>
      </c>
      <c r="AN259" s="58"/>
      <c r="AO259" s="102">
        <f>AK259-AM259</f>
        <v>56</v>
      </c>
      <c r="AP259" s="58"/>
      <c r="AQ259" s="103">
        <f>MAX((W259+AC259)/2,AC259)</f>
        <v>29.5</v>
      </c>
      <c r="AR259" s="96"/>
      <c r="AS259" s="103">
        <f>(AI259+AO259)/2</f>
        <v>56</v>
      </c>
      <c r="AT259" s="96"/>
      <c r="AU259" s="104">
        <f>AS259+AQ259</f>
        <v>85.5</v>
      </c>
      <c r="AV259">
        <f>ROUND(AU259*2.3*190,2)</f>
        <v>37363.5</v>
      </c>
    </row>
    <row r="260" spans="1:48" x14ac:dyDescent="0.25">
      <c r="A260" s="94">
        <v>118716</v>
      </c>
      <c r="B260" s="5">
        <v>8863308</v>
      </c>
      <c r="C260" s="5">
        <v>886</v>
      </c>
      <c r="D260" s="5" t="s">
        <v>394</v>
      </c>
      <c r="E260" s="6">
        <v>3308</v>
      </c>
      <c r="F260" s="5" t="s">
        <v>239</v>
      </c>
      <c r="G260" s="5" t="s">
        <v>6</v>
      </c>
      <c r="H260" s="5" t="s">
        <v>399</v>
      </c>
      <c r="I260" s="95">
        <v>10962</v>
      </c>
      <c r="J260" s="96"/>
      <c r="K260" s="97">
        <v>19883.499999999996</v>
      </c>
      <c r="L260" s="98"/>
      <c r="M260" s="97">
        <v>8921.4999999999964</v>
      </c>
      <c r="N260" s="99"/>
      <c r="O260" s="147">
        <v>11599</v>
      </c>
      <c r="P260" s="96"/>
      <c r="Q260" s="148">
        <v>20521</v>
      </c>
      <c r="R260" s="100"/>
      <c r="S260" s="101">
        <v>15</v>
      </c>
      <c r="T260" s="96"/>
      <c r="U260" s="101">
        <v>0</v>
      </c>
      <c r="V260" s="58"/>
      <c r="W260" s="102">
        <f>S260-U260</f>
        <v>15</v>
      </c>
      <c r="X260" s="96"/>
      <c r="Y260" s="101">
        <v>16</v>
      </c>
      <c r="Z260" s="96"/>
      <c r="AA260" s="101">
        <v>0</v>
      </c>
      <c r="AB260" s="58"/>
      <c r="AC260" s="102">
        <f>Y260-AA260</f>
        <v>16</v>
      </c>
      <c r="AD260" s="58"/>
      <c r="AE260" s="101">
        <v>29</v>
      </c>
      <c r="AF260" s="96"/>
      <c r="AG260" s="101">
        <v>0</v>
      </c>
      <c r="AH260" s="58"/>
      <c r="AI260" s="102">
        <f>AE260-AG260</f>
        <v>29</v>
      </c>
      <c r="AJ260" s="96"/>
      <c r="AK260" s="101">
        <v>30</v>
      </c>
      <c r="AL260" s="96"/>
      <c r="AM260" s="101">
        <v>0</v>
      </c>
      <c r="AN260" s="58"/>
      <c r="AO260" s="102">
        <f>AK260-AM260</f>
        <v>30</v>
      </c>
      <c r="AP260" s="58"/>
      <c r="AQ260" s="103">
        <f>MAX((W260+AC260)/2,AC260)</f>
        <v>16</v>
      </c>
      <c r="AR260" s="96"/>
      <c r="AS260" s="103">
        <f>(AI260+AO260)/2</f>
        <v>29.5</v>
      </c>
      <c r="AT260" s="96"/>
      <c r="AU260" s="104">
        <f>AS260+AQ260</f>
        <v>45.5</v>
      </c>
      <c r="AV260">
        <f>ROUND(AU260*2.3*190,2)</f>
        <v>19883.5</v>
      </c>
    </row>
    <row r="261" spans="1:48" x14ac:dyDescent="0.25">
      <c r="A261" s="94">
        <v>118717</v>
      </c>
      <c r="B261" s="5">
        <v>8863309</v>
      </c>
      <c r="C261" s="5">
        <v>886</v>
      </c>
      <c r="D261" s="5" t="s">
        <v>394</v>
      </c>
      <c r="E261" s="6">
        <v>3309</v>
      </c>
      <c r="F261" s="5" t="s">
        <v>240</v>
      </c>
      <c r="G261" s="5" t="s">
        <v>6</v>
      </c>
      <c r="H261" s="5" t="s">
        <v>399</v>
      </c>
      <c r="I261" s="95">
        <v>15168</v>
      </c>
      <c r="J261" s="96"/>
      <c r="K261" s="97">
        <v>29934.499999999996</v>
      </c>
      <c r="L261" s="98"/>
      <c r="M261" s="97">
        <v>14766.499999999996</v>
      </c>
      <c r="N261" s="99"/>
      <c r="O261" s="147">
        <v>17462</v>
      </c>
      <c r="P261" s="96"/>
      <c r="Q261" s="148">
        <v>32229</v>
      </c>
      <c r="R261" s="100"/>
      <c r="S261" s="101">
        <v>27</v>
      </c>
      <c r="T261" s="96"/>
      <c r="U261" s="101">
        <v>0</v>
      </c>
      <c r="V261" s="58"/>
      <c r="W261" s="102">
        <f>S261-U261</f>
        <v>27</v>
      </c>
      <c r="X261" s="96"/>
      <c r="Y261" s="101">
        <v>28</v>
      </c>
      <c r="Z261" s="96"/>
      <c r="AA261" s="101">
        <v>2</v>
      </c>
      <c r="AB261" s="58"/>
      <c r="AC261" s="102">
        <f>Y261-AA261</f>
        <v>26</v>
      </c>
      <c r="AD261" s="58"/>
      <c r="AE261" s="101">
        <v>41</v>
      </c>
      <c r="AF261" s="96"/>
      <c r="AG261" s="101">
        <v>1</v>
      </c>
      <c r="AH261" s="58"/>
      <c r="AI261" s="102">
        <f>AE261-AG261</f>
        <v>40</v>
      </c>
      <c r="AJ261" s="96"/>
      <c r="AK261" s="101">
        <v>45</v>
      </c>
      <c r="AL261" s="96"/>
      <c r="AM261" s="101">
        <v>1</v>
      </c>
      <c r="AN261" s="58"/>
      <c r="AO261" s="102">
        <f>AK261-AM261</f>
        <v>44</v>
      </c>
      <c r="AP261" s="58"/>
      <c r="AQ261" s="103">
        <f>MAX((W261+AC261)/2,AC261)</f>
        <v>26.5</v>
      </c>
      <c r="AR261" s="96"/>
      <c r="AS261" s="103">
        <f>(AI261+AO261)/2</f>
        <v>42</v>
      </c>
      <c r="AT261" s="96"/>
      <c r="AU261" s="104">
        <f>AS261+AQ261</f>
        <v>68.5</v>
      </c>
      <c r="AV261">
        <f>ROUND(AU261*2.3*190,2)</f>
        <v>29934.5</v>
      </c>
    </row>
    <row r="262" spans="1:48" x14ac:dyDescent="0.25">
      <c r="A262" s="94">
        <v>118718</v>
      </c>
      <c r="B262" s="5">
        <v>8863312</v>
      </c>
      <c r="C262" s="5">
        <v>886</v>
      </c>
      <c r="D262" s="5" t="s">
        <v>394</v>
      </c>
      <c r="E262" s="6">
        <v>3312</v>
      </c>
      <c r="F262" s="5" t="s">
        <v>241</v>
      </c>
      <c r="G262" s="5" t="s">
        <v>6</v>
      </c>
      <c r="H262" s="5" t="s">
        <v>399</v>
      </c>
      <c r="I262" s="95">
        <v>8285</v>
      </c>
      <c r="J262" s="96"/>
      <c r="K262" s="97">
        <v>13328.499999999998</v>
      </c>
      <c r="L262" s="98"/>
      <c r="M262" s="97">
        <v>5043.4999999999982</v>
      </c>
      <c r="N262" s="99"/>
      <c r="O262" s="147">
        <v>7775</v>
      </c>
      <c r="P262" s="96"/>
      <c r="Q262" s="148">
        <v>12819</v>
      </c>
      <c r="R262" s="100"/>
      <c r="S262" s="101">
        <v>12</v>
      </c>
      <c r="T262" s="96"/>
      <c r="U262" s="101">
        <v>1</v>
      </c>
      <c r="V262" s="58"/>
      <c r="W262" s="102">
        <f>S262-U262</f>
        <v>11</v>
      </c>
      <c r="X262" s="96"/>
      <c r="Y262" s="101">
        <v>11</v>
      </c>
      <c r="Z262" s="96"/>
      <c r="AA262" s="101">
        <v>1</v>
      </c>
      <c r="AB262" s="58"/>
      <c r="AC262" s="102">
        <f>Y262-AA262</f>
        <v>10</v>
      </c>
      <c r="AD262" s="58"/>
      <c r="AE262" s="101">
        <v>21</v>
      </c>
      <c r="AF262" s="96"/>
      <c r="AG262" s="101">
        <v>2</v>
      </c>
      <c r="AH262" s="58"/>
      <c r="AI262" s="102">
        <f>AE262-AG262</f>
        <v>19</v>
      </c>
      <c r="AJ262" s="96"/>
      <c r="AK262" s="101">
        <v>23</v>
      </c>
      <c r="AL262" s="96"/>
      <c r="AM262" s="101">
        <v>2</v>
      </c>
      <c r="AN262" s="58"/>
      <c r="AO262" s="102">
        <f>AK262-AM262</f>
        <v>21</v>
      </c>
      <c r="AP262" s="58"/>
      <c r="AQ262" s="103">
        <f>MAX((W262+AC262)/2,AC262)</f>
        <v>10.5</v>
      </c>
      <c r="AR262" s="96"/>
      <c r="AS262" s="103">
        <f>(AI262+AO262)/2</f>
        <v>20</v>
      </c>
      <c r="AT262" s="96"/>
      <c r="AU262" s="104">
        <f>AS262+AQ262</f>
        <v>30.5</v>
      </c>
      <c r="AV262">
        <f>ROUND(AU262*2.3*190,2)</f>
        <v>13328.5</v>
      </c>
    </row>
    <row r="263" spans="1:48" x14ac:dyDescent="0.25">
      <c r="A263" s="94">
        <v>118719</v>
      </c>
      <c r="B263" s="5">
        <v>8863313</v>
      </c>
      <c r="C263" s="5">
        <v>886</v>
      </c>
      <c r="D263" s="5" t="s">
        <v>394</v>
      </c>
      <c r="E263" s="6">
        <v>3313</v>
      </c>
      <c r="F263" s="5" t="s">
        <v>242</v>
      </c>
      <c r="G263" s="5" t="s">
        <v>6</v>
      </c>
      <c r="H263" s="5" t="s">
        <v>399</v>
      </c>
      <c r="I263" s="95">
        <v>8668</v>
      </c>
      <c r="J263" s="96"/>
      <c r="K263" s="97">
        <v>13328.499999999998</v>
      </c>
      <c r="L263" s="98"/>
      <c r="M263" s="97">
        <v>4660.4999999999982</v>
      </c>
      <c r="N263" s="99"/>
      <c r="O263" s="147">
        <v>7775</v>
      </c>
      <c r="P263" s="96"/>
      <c r="Q263" s="148">
        <v>12436</v>
      </c>
      <c r="R263" s="100"/>
      <c r="S263" s="101">
        <v>13</v>
      </c>
      <c r="T263" s="96"/>
      <c r="U263" s="101">
        <v>2</v>
      </c>
      <c r="V263" s="58"/>
      <c r="W263" s="102">
        <f>S263-U263</f>
        <v>11</v>
      </c>
      <c r="X263" s="96"/>
      <c r="Y263" s="101">
        <v>13</v>
      </c>
      <c r="Z263" s="96"/>
      <c r="AA263" s="101">
        <v>2</v>
      </c>
      <c r="AB263" s="58"/>
      <c r="AC263" s="102">
        <f>Y263-AA263</f>
        <v>11</v>
      </c>
      <c r="AD263" s="58"/>
      <c r="AE263" s="101">
        <v>23</v>
      </c>
      <c r="AF263" s="96"/>
      <c r="AG263" s="101">
        <v>3</v>
      </c>
      <c r="AH263" s="58"/>
      <c r="AI263" s="102">
        <f>AE263-AG263</f>
        <v>20</v>
      </c>
      <c r="AJ263" s="96"/>
      <c r="AK263" s="101">
        <v>20</v>
      </c>
      <c r="AL263" s="96"/>
      <c r="AM263" s="101">
        <v>1</v>
      </c>
      <c r="AN263" s="58"/>
      <c r="AO263" s="102">
        <f>AK263-AM263</f>
        <v>19</v>
      </c>
      <c r="AP263" s="58"/>
      <c r="AQ263" s="103">
        <f>MAX((W263+AC263)/2,AC263)</f>
        <v>11</v>
      </c>
      <c r="AR263" s="96"/>
      <c r="AS263" s="103">
        <f>(AI263+AO263)/2</f>
        <v>19.5</v>
      </c>
      <c r="AT263" s="96"/>
      <c r="AU263" s="104">
        <f>AS263+AQ263</f>
        <v>30.5</v>
      </c>
      <c r="AV263">
        <f>ROUND(AU263*2.3*190,2)</f>
        <v>13328.5</v>
      </c>
    </row>
    <row r="264" spans="1:48" x14ac:dyDescent="0.25">
      <c r="A264" s="94">
        <v>118720</v>
      </c>
      <c r="B264" s="5">
        <v>8863314</v>
      </c>
      <c r="C264" s="5">
        <v>886</v>
      </c>
      <c r="D264" s="5" t="s">
        <v>394</v>
      </c>
      <c r="E264" s="6">
        <v>3314</v>
      </c>
      <c r="F264" s="5" t="s">
        <v>243</v>
      </c>
      <c r="G264" s="5" t="s">
        <v>6</v>
      </c>
      <c r="H264" s="5" t="s">
        <v>399</v>
      </c>
      <c r="I264" s="95">
        <v>10325</v>
      </c>
      <c r="J264" s="96"/>
      <c r="K264" s="97">
        <v>16168.999999999998</v>
      </c>
      <c r="L264" s="98"/>
      <c r="M264" s="97">
        <v>5843.9999999999982</v>
      </c>
      <c r="N264" s="99"/>
      <c r="O264" s="147">
        <v>9432</v>
      </c>
      <c r="P264" s="96"/>
      <c r="Q264" s="148">
        <v>15276</v>
      </c>
      <c r="R264" s="100"/>
      <c r="S264" s="101">
        <v>14</v>
      </c>
      <c r="T264" s="96"/>
      <c r="U264" s="101">
        <v>1</v>
      </c>
      <c r="V264" s="58"/>
      <c r="W264" s="102">
        <f>S264-U264</f>
        <v>13</v>
      </c>
      <c r="X264" s="96"/>
      <c r="Y264" s="101">
        <v>13</v>
      </c>
      <c r="Z264" s="96"/>
      <c r="AA264" s="101">
        <v>1</v>
      </c>
      <c r="AB264" s="58"/>
      <c r="AC264" s="102">
        <f>Y264-AA264</f>
        <v>12</v>
      </c>
      <c r="AD264" s="58"/>
      <c r="AE264" s="101">
        <v>24</v>
      </c>
      <c r="AF264" s="96"/>
      <c r="AG264" s="101">
        <v>0</v>
      </c>
      <c r="AH264" s="58"/>
      <c r="AI264" s="102">
        <f>AE264-AG264</f>
        <v>24</v>
      </c>
      <c r="AJ264" s="96"/>
      <c r="AK264" s="101">
        <v>26</v>
      </c>
      <c r="AL264" s="96"/>
      <c r="AM264" s="101">
        <v>1</v>
      </c>
      <c r="AN264" s="58"/>
      <c r="AO264" s="102">
        <f>AK264-AM264</f>
        <v>25</v>
      </c>
      <c r="AP264" s="58"/>
      <c r="AQ264" s="103">
        <f>MAX((W264+AC264)/2,AC264)</f>
        <v>12.5</v>
      </c>
      <c r="AR264" s="96"/>
      <c r="AS264" s="103">
        <f>(AI264+AO264)/2</f>
        <v>24.5</v>
      </c>
      <c r="AT264" s="96"/>
      <c r="AU264" s="104">
        <f>AS264+AQ264</f>
        <v>37</v>
      </c>
      <c r="AV264">
        <f>ROUND(AU264*2.3*190,2)</f>
        <v>16169</v>
      </c>
    </row>
    <row r="265" spans="1:48" x14ac:dyDescent="0.25">
      <c r="A265" s="94">
        <v>118721</v>
      </c>
      <c r="B265" s="5">
        <v>8863317</v>
      </c>
      <c r="C265" s="5">
        <v>886</v>
      </c>
      <c r="D265" s="5" t="s">
        <v>394</v>
      </c>
      <c r="E265" s="6">
        <v>3317</v>
      </c>
      <c r="F265" s="5" t="s">
        <v>244</v>
      </c>
      <c r="G265" s="5" t="s">
        <v>6</v>
      </c>
      <c r="H265" s="5" t="s">
        <v>399</v>
      </c>
      <c r="I265" s="95">
        <v>33395</v>
      </c>
      <c r="J265" s="96"/>
      <c r="K265" s="97">
        <v>72978.999999999985</v>
      </c>
      <c r="L265" s="98"/>
      <c r="M265" s="97">
        <v>39583.999999999985</v>
      </c>
      <c r="N265" s="99"/>
      <c r="O265" s="147">
        <v>42572</v>
      </c>
      <c r="P265" s="96"/>
      <c r="Q265" s="148">
        <v>82156</v>
      </c>
      <c r="R265" s="100"/>
      <c r="S265" s="101">
        <v>59</v>
      </c>
      <c r="T265" s="96"/>
      <c r="U265" s="101">
        <v>0</v>
      </c>
      <c r="V265" s="58"/>
      <c r="W265" s="102">
        <f>S265-U265</f>
        <v>59</v>
      </c>
      <c r="X265" s="96"/>
      <c r="Y265" s="101">
        <v>55</v>
      </c>
      <c r="Z265" s="96"/>
      <c r="AA265" s="101">
        <v>0</v>
      </c>
      <c r="AB265" s="58"/>
      <c r="AC265" s="102">
        <f>Y265-AA265</f>
        <v>55</v>
      </c>
      <c r="AD265" s="58"/>
      <c r="AE265" s="101">
        <v>116</v>
      </c>
      <c r="AF265" s="96"/>
      <c r="AG265" s="101">
        <v>1</v>
      </c>
      <c r="AH265" s="58"/>
      <c r="AI265" s="102">
        <f>AE265-AG265</f>
        <v>115</v>
      </c>
      <c r="AJ265" s="96"/>
      <c r="AK265" s="101">
        <v>106</v>
      </c>
      <c r="AL265" s="96"/>
      <c r="AM265" s="101">
        <v>1</v>
      </c>
      <c r="AN265" s="58"/>
      <c r="AO265" s="102">
        <f>AK265-AM265</f>
        <v>105</v>
      </c>
      <c r="AP265" s="58"/>
      <c r="AQ265" s="103">
        <f>MAX((W265+AC265)/2,AC265)</f>
        <v>57</v>
      </c>
      <c r="AR265" s="96"/>
      <c r="AS265" s="103">
        <f>(AI265+AO265)/2</f>
        <v>110</v>
      </c>
      <c r="AT265" s="96"/>
      <c r="AU265" s="104">
        <f>AS265+AQ265</f>
        <v>167</v>
      </c>
      <c r="AV265">
        <f>ROUND(AU265*2.3*190,2)</f>
        <v>72979</v>
      </c>
    </row>
    <row r="266" spans="1:48" x14ac:dyDescent="0.25">
      <c r="A266" s="94">
        <v>118722</v>
      </c>
      <c r="B266" s="5">
        <v>8863318</v>
      </c>
      <c r="C266" s="5">
        <v>886</v>
      </c>
      <c r="D266" s="5" t="s">
        <v>394</v>
      </c>
      <c r="E266" s="6">
        <v>3318</v>
      </c>
      <c r="F266" s="5" t="s">
        <v>245</v>
      </c>
      <c r="G266" s="5" t="s">
        <v>6</v>
      </c>
      <c r="H266" s="5" t="s">
        <v>399</v>
      </c>
      <c r="I266" s="95">
        <v>12236</v>
      </c>
      <c r="J266" s="96"/>
      <c r="K266" s="97">
        <v>19009.499999999996</v>
      </c>
      <c r="L266" s="98"/>
      <c r="M266" s="97">
        <v>6773.4999999999964</v>
      </c>
      <c r="N266" s="99"/>
      <c r="O266" s="147">
        <v>11089</v>
      </c>
      <c r="P266" s="96"/>
      <c r="Q266" s="148">
        <v>17863</v>
      </c>
      <c r="R266" s="100"/>
      <c r="S266" s="101">
        <v>18</v>
      </c>
      <c r="T266" s="96"/>
      <c r="U266" s="101">
        <v>1</v>
      </c>
      <c r="V266" s="58"/>
      <c r="W266" s="102">
        <f>S266-U266</f>
        <v>17</v>
      </c>
      <c r="X266" s="96"/>
      <c r="Y266" s="101">
        <v>15</v>
      </c>
      <c r="Z266" s="96"/>
      <c r="AA266" s="101">
        <v>1</v>
      </c>
      <c r="AB266" s="58"/>
      <c r="AC266" s="102">
        <f>Y266-AA266</f>
        <v>14</v>
      </c>
      <c r="AD266" s="58"/>
      <c r="AE266" s="101">
        <v>30</v>
      </c>
      <c r="AF266" s="96"/>
      <c r="AG266" s="101">
        <v>2</v>
      </c>
      <c r="AH266" s="58"/>
      <c r="AI266" s="102">
        <f>AE266-AG266</f>
        <v>28</v>
      </c>
      <c r="AJ266" s="96"/>
      <c r="AK266" s="101">
        <v>28</v>
      </c>
      <c r="AL266" s="96"/>
      <c r="AM266" s="101">
        <v>0</v>
      </c>
      <c r="AN266" s="58"/>
      <c r="AO266" s="102">
        <f>AK266-AM266</f>
        <v>28</v>
      </c>
      <c r="AP266" s="58"/>
      <c r="AQ266" s="103">
        <f>MAX((W266+AC266)/2,AC266)</f>
        <v>15.5</v>
      </c>
      <c r="AR266" s="96"/>
      <c r="AS266" s="103">
        <f>(AI266+AO266)/2</f>
        <v>28</v>
      </c>
      <c r="AT266" s="96"/>
      <c r="AU266" s="104">
        <f>AS266+AQ266</f>
        <v>43.5</v>
      </c>
      <c r="AV266">
        <f>ROUND(AU266*2.3*190,2)</f>
        <v>19009.5</v>
      </c>
    </row>
    <row r="267" spans="1:48" x14ac:dyDescent="0.25">
      <c r="A267" s="94">
        <v>118724</v>
      </c>
      <c r="B267" s="5">
        <v>8863320</v>
      </c>
      <c r="C267" s="5">
        <v>886</v>
      </c>
      <c r="D267" s="5" t="s">
        <v>394</v>
      </c>
      <c r="E267" s="6">
        <v>3320</v>
      </c>
      <c r="F267" s="5" t="s">
        <v>246</v>
      </c>
      <c r="G267" s="5" t="s">
        <v>6</v>
      </c>
      <c r="H267" s="5" t="s">
        <v>399</v>
      </c>
      <c r="I267" s="95">
        <v>14531</v>
      </c>
      <c r="J267" s="96"/>
      <c r="K267" s="97">
        <v>26219.999999999996</v>
      </c>
      <c r="L267" s="98"/>
      <c r="M267" s="97">
        <v>11688.999999999996</v>
      </c>
      <c r="N267" s="99"/>
      <c r="O267" s="147">
        <v>15295</v>
      </c>
      <c r="P267" s="96"/>
      <c r="Q267" s="148">
        <v>26984</v>
      </c>
      <c r="R267" s="100"/>
      <c r="S267" s="101">
        <v>24</v>
      </c>
      <c r="T267" s="96"/>
      <c r="U267" s="101">
        <v>3</v>
      </c>
      <c r="V267" s="58"/>
      <c r="W267" s="102">
        <f>S267-U267</f>
        <v>21</v>
      </c>
      <c r="X267" s="96"/>
      <c r="Y267" s="101">
        <v>25</v>
      </c>
      <c r="Z267" s="96"/>
      <c r="AA267" s="101">
        <v>4</v>
      </c>
      <c r="AB267" s="58"/>
      <c r="AC267" s="102">
        <f>Y267-AA267</f>
        <v>21</v>
      </c>
      <c r="AD267" s="58"/>
      <c r="AE267" s="101">
        <v>43</v>
      </c>
      <c r="AF267" s="96"/>
      <c r="AG267" s="101">
        <v>5</v>
      </c>
      <c r="AH267" s="58"/>
      <c r="AI267" s="102">
        <f>AE267-AG267</f>
        <v>38</v>
      </c>
      <c r="AJ267" s="96"/>
      <c r="AK267" s="101">
        <v>44</v>
      </c>
      <c r="AL267" s="96"/>
      <c r="AM267" s="101">
        <v>4</v>
      </c>
      <c r="AN267" s="58"/>
      <c r="AO267" s="102">
        <f>AK267-AM267</f>
        <v>40</v>
      </c>
      <c r="AP267" s="58"/>
      <c r="AQ267" s="103">
        <f>MAX((W267+AC267)/2,AC267)</f>
        <v>21</v>
      </c>
      <c r="AR267" s="96"/>
      <c r="AS267" s="103">
        <f>(AI267+AO267)/2</f>
        <v>39</v>
      </c>
      <c r="AT267" s="96"/>
      <c r="AU267" s="104">
        <f>AS267+AQ267</f>
        <v>60</v>
      </c>
      <c r="AV267">
        <f>ROUND(AU267*2.3*190,2)</f>
        <v>26220</v>
      </c>
    </row>
    <row r="268" spans="1:48" x14ac:dyDescent="0.25">
      <c r="A268" s="94">
        <v>118725</v>
      </c>
      <c r="B268" s="5">
        <v>8863322</v>
      </c>
      <c r="C268" s="5">
        <v>886</v>
      </c>
      <c r="D268" s="5" t="s">
        <v>394</v>
      </c>
      <c r="E268" s="6">
        <v>3322</v>
      </c>
      <c r="F268" s="5" t="s">
        <v>247</v>
      </c>
      <c r="G268" s="5" t="s">
        <v>6</v>
      </c>
      <c r="H268" s="5" t="s">
        <v>399</v>
      </c>
      <c r="I268" s="95">
        <v>62073</v>
      </c>
      <c r="J268" s="96"/>
      <c r="K268" s="97">
        <v>106190.99999999999</v>
      </c>
      <c r="L268" s="98"/>
      <c r="M268" s="97">
        <v>44117.999999999985</v>
      </c>
      <c r="N268" s="99"/>
      <c r="O268" s="147">
        <v>61945</v>
      </c>
      <c r="P268" s="96"/>
      <c r="Q268" s="148">
        <v>106063</v>
      </c>
      <c r="R268" s="100"/>
      <c r="S268" s="101">
        <v>84</v>
      </c>
      <c r="T268" s="96"/>
      <c r="U268" s="101">
        <v>0</v>
      </c>
      <c r="V268" s="58"/>
      <c r="W268" s="102">
        <f>S268-U268</f>
        <v>84</v>
      </c>
      <c r="X268" s="96"/>
      <c r="Y268" s="101">
        <v>83</v>
      </c>
      <c r="Z268" s="96"/>
      <c r="AA268" s="101">
        <v>1</v>
      </c>
      <c r="AB268" s="58"/>
      <c r="AC268" s="102">
        <f>Y268-AA268</f>
        <v>82</v>
      </c>
      <c r="AD268" s="58"/>
      <c r="AE268" s="101">
        <v>158</v>
      </c>
      <c r="AF268" s="96"/>
      <c r="AG268" s="101">
        <v>2</v>
      </c>
      <c r="AH268" s="58"/>
      <c r="AI268" s="102">
        <f>AE268-AG268</f>
        <v>156</v>
      </c>
      <c r="AJ268" s="96"/>
      <c r="AK268" s="101">
        <v>165</v>
      </c>
      <c r="AL268" s="96"/>
      <c r="AM268" s="101">
        <v>1</v>
      </c>
      <c r="AN268" s="58"/>
      <c r="AO268" s="102">
        <f>AK268-AM268</f>
        <v>164</v>
      </c>
      <c r="AP268" s="58"/>
      <c r="AQ268" s="103">
        <f>MAX((W268+AC268)/2,AC268)</f>
        <v>83</v>
      </c>
      <c r="AR268" s="96"/>
      <c r="AS268" s="103">
        <f>(AI268+AO268)/2</f>
        <v>160</v>
      </c>
      <c r="AT268" s="96"/>
      <c r="AU268" s="104">
        <f>AS268+AQ268</f>
        <v>243</v>
      </c>
      <c r="AV268">
        <f>ROUND(AU268*2.3*190,2)</f>
        <v>106191</v>
      </c>
    </row>
    <row r="269" spans="1:48" x14ac:dyDescent="0.25">
      <c r="A269" s="94">
        <v>118726</v>
      </c>
      <c r="B269" s="5">
        <v>8863323</v>
      </c>
      <c r="C269" s="5">
        <v>886</v>
      </c>
      <c r="D269" s="5" t="s">
        <v>394</v>
      </c>
      <c r="E269" s="6">
        <v>3323</v>
      </c>
      <c r="F269" s="5" t="s">
        <v>248</v>
      </c>
      <c r="G269" s="5" t="s">
        <v>6</v>
      </c>
      <c r="H269" s="5" t="s">
        <v>399</v>
      </c>
      <c r="I269" s="95">
        <v>5481</v>
      </c>
      <c r="J269" s="96"/>
      <c r="K269" s="97">
        <v>15076.499999999998</v>
      </c>
      <c r="L269" s="98"/>
      <c r="M269" s="97">
        <v>9595.4999999999982</v>
      </c>
      <c r="N269" s="99"/>
      <c r="O269" s="147">
        <v>8795</v>
      </c>
      <c r="P269" s="96"/>
      <c r="Q269" s="148">
        <v>18391</v>
      </c>
      <c r="R269" s="100"/>
      <c r="S269" s="101">
        <v>15</v>
      </c>
      <c r="T269" s="96"/>
      <c r="U269" s="101">
        <v>0</v>
      </c>
      <c r="V269" s="58"/>
      <c r="W269" s="102">
        <f>S269-U269</f>
        <v>15</v>
      </c>
      <c r="X269" s="96"/>
      <c r="Y269" s="101">
        <v>14</v>
      </c>
      <c r="Z269" s="96"/>
      <c r="AA269" s="101">
        <v>0</v>
      </c>
      <c r="AB269" s="58"/>
      <c r="AC269" s="102">
        <f>Y269-AA269</f>
        <v>14</v>
      </c>
      <c r="AD269" s="58"/>
      <c r="AE269" s="101">
        <v>20</v>
      </c>
      <c r="AF269" s="96"/>
      <c r="AG269" s="101">
        <v>0</v>
      </c>
      <c r="AH269" s="58"/>
      <c r="AI269" s="102">
        <f>AE269-AG269</f>
        <v>20</v>
      </c>
      <c r="AJ269" s="96"/>
      <c r="AK269" s="101">
        <v>20</v>
      </c>
      <c r="AL269" s="96"/>
      <c r="AM269" s="101">
        <v>0</v>
      </c>
      <c r="AN269" s="58"/>
      <c r="AO269" s="102">
        <f>AK269-AM269</f>
        <v>20</v>
      </c>
      <c r="AP269" s="58"/>
      <c r="AQ269" s="103">
        <f>MAX((W269+AC269)/2,AC269)</f>
        <v>14.5</v>
      </c>
      <c r="AR269" s="96"/>
      <c r="AS269" s="103">
        <f>(AI269+AO269)/2</f>
        <v>20</v>
      </c>
      <c r="AT269" s="96"/>
      <c r="AU269" s="104">
        <f>AS269+AQ269</f>
        <v>34.5</v>
      </c>
      <c r="AV269">
        <f>ROUND(AU269*2.3*190,2)</f>
        <v>15076.5</v>
      </c>
    </row>
    <row r="270" spans="1:48" x14ac:dyDescent="0.25">
      <c r="A270" s="94">
        <v>118727</v>
      </c>
      <c r="B270" s="5">
        <v>8863324</v>
      </c>
      <c r="C270" s="5">
        <v>886</v>
      </c>
      <c r="D270" s="5" t="s">
        <v>394</v>
      </c>
      <c r="E270" s="6">
        <v>3324</v>
      </c>
      <c r="F270" s="5" t="s">
        <v>249</v>
      </c>
      <c r="G270" s="5" t="s">
        <v>6</v>
      </c>
      <c r="H270" s="5" t="s">
        <v>399</v>
      </c>
      <c r="I270" s="95">
        <v>17207</v>
      </c>
      <c r="J270" s="96"/>
      <c r="K270" s="97">
        <v>31463.999999999996</v>
      </c>
      <c r="L270" s="98"/>
      <c r="M270" s="97">
        <v>14256.999999999996</v>
      </c>
      <c r="N270" s="99"/>
      <c r="O270" s="147">
        <v>18354</v>
      </c>
      <c r="P270" s="96"/>
      <c r="Q270" s="148">
        <v>32611</v>
      </c>
      <c r="R270" s="100"/>
      <c r="S270" s="101">
        <v>28</v>
      </c>
      <c r="T270" s="96"/>
      <c r="U270" s="101">
        <v>1</v>
      </c>
      <c r="V270" s="58"/>
      <c r="W270" s="102">
        <f>S270-U270</f>
        <v>27</v>
      </c>
      <c r="X270" s="96"/>
      <c r="Y270" s="101">
        <v>29</v>
      </c>
      <c r="Z270" s="96"/>
      <c r="AA270" s="101">
        <v>2</v>
      </c>
      <c r="AB270" s="58"/>
      <c r="AC270" s="102">
        <f>Y270-AA270</f>
        <v>27</v>
      </c>
      <c r="AD270" s="58"/>
      <c r="AE270" s="101">
        <v>45</v>
      </c>
      <c r="AF270" s="96"/>
      <c r="AG270" s="101">
        <v>0</v>
      </c>
      <c r="AH270" s="58"/>
      <c r="AI270" s="102">
        <f>AE270-AG270</f>
        <v>45</v>
      </c>
      <c r="AJ270" s="96"/>
      <c r="AK270" s="101">
        <v>45</v>
      </c>
      <c r="AL270" s="96"/>
      <c r="AM270" s="101">
        <v>0</v>
      </c>
      <c r="AN270" s="58"/>
      <c r="AO270" s="102">
        <f>AK270-AM270</f>
        <v>45</v>
      </c>
      <c r="AP270" s="58"/>
      <c r="AQ270" s="103">
        <f>MAX((W270+AC270)/2,AC270)</f>
        <v>27</v>
      </c>
      <c r="AR270" s="96"/>
      <c r="AS270" s="103">
        <f>(AI270+AO270)/2</f>
        <v>45</v>
      </c>
      <c r="AT270" s="96"/>
      <c r="AU270" s="104">
        <f>AS270+AQ270</f>
        <v>72</v>
      </c>
      <c r="AV270">
        <f>ROUND(AU270*2.3*190,2)</f>
        <v>31464</v>
      </c>
    </row>
    <row r="271" spans="1:48" x14ac:dyDescent="0.25">
      <c r="A271" s="94">
        <v>118728</v>
      </c>
      <c r="B271" s="5">
        <v>8863325</v>
      </c>
      <c r="C271" s="5">
        <v>886</v>
      </c>
      <c r="D271" s="5" t="s">
        <v>394</v>
      </c>
      <c r="E271" s="6">
        <v>3325</v>
      </c>
      <c r="F271" s="5" t="s">
        <v>250</v>
      </c>
      <c r="G271" s="5" t="s">
        <v>6</v>
      </c>
      <c r="H271" s="5" t="s">
        <v>399</v>
      </c>
      <c r="I271" s="95">
        <v>10070</v>
      </c>
      <c r="J271" s="96"/>
      <c r="K271" s="97">
        <v>15731.999999999998</v>
      </c>
      <c r="L271" s="98"/>
      <c r="M271" s="97">
        <v>5661.9999999999982</v>
      </c>
      <c r="N271" s="99"/>
      <c r="O271" s="147">
        <v>9177</v>
      </c>
      <c r="P271" s="96"/>
      <c r="Q271" s="148">
        <v>14839</v>
      </c>
      <c r="R271" s="100"/>
      <c r="S271" s="101">
        <v>7</v>
      </c>
      <c r="T271" s="96"/>
      <c r="U271" s="101">
        <v>0</v>
      </c>
      <c r="V271" s="58"/>
      <c r="W271" s="102">
        <f>S271-U271</f>
        <v>7</v>
      </c>
      <c r="X271" s="96"/>
      <c r="Y271" s="101">
        <v>11</v>
      </c>
      <c r="Z271" s="96"/>
      <c r="AA271" s="101">
        <v>0</v>
      </c>
      <c r="AB271" s="58"/>
      <c r="AC271" s="102">
        <f>Y271-AA271</f>
        <v>11</v>
      </c>
      <c r="AD271" s="58"/>
      <c r="AE271" s="101">
        <v>26</v>
      </c>
      <c r="AF271" s="96"/>
      <c r="AG271" s="101">
        <v>2</v>
      </c>
      <c r="AH271" s="58"/>
      <c r="AI271" s="102">
        <f>AE271-AG271</f>
        <v>24</v>
      </c>
      <c r="AJ271" s="96"/>
      <c r="AK271" s="101">
        <v>29</v>
      </c>
      <c r="AL271" s="96"/>
      <c r="AM271" s="101">
        <v>3</v>
      </c>
      <c r="AN271" s="58"/>
      <c r="AO271" s="102">
        <f>AK271-AM271</f>
        <v>26</v>
      </c>
      <c r="AP271" s="58"/>
      <c r="AQ271" s="103">
        <f>MAX((W271+AC271)/2,AC271)</f>
        <v>11</v>
      </c>
      <c r="AR271" s="96"/>
      <c r="AS271" s="103">
        <f>(AI271+AO271)/2</f>
        <v>25</v>
      </c>
      <c r="AT271" s="96"/>
      <c r="AU271" s="104">
        <f>AS271+AQ271</f>
        <v>36</v>
      </c>
      <c r="AV271">
        <f>ROUND(AU271*2.3*190,2)</f>
        <v>15732</v>
      </c>
    </row>
    <row r="272" spans="1:48" x14ac:dyDescent="0.25">
      <c r="A272" s="94">
        <v>118730</v>
      </c>
      <c r="B272" s="5">
        <v>8863328</v>
      </c>
      <c r="C272" s="5">
        <v>886</v>
      </c>
      <c r="D272" s="5" t="s">
        <v>394</v>
      </c>
      <c r="E272" s="6">
        <v>3328</v>
      </c>
      <c r="F272" s="5" t="s">
        <v>251</v>
      </c>
      <c r="G272" s="5" t="s">
        <v>6</v>
      </c>
      <c r="H272" s="5" t="s">
        <v>399</v>
      </c>
      <c r="I272" s="95">
        <v>13893</v>
      </c>
      <c r="J272" s="96"/>
      <c r="K272" s="97">
        <v>26656.999999999996</v>
      </c>
      <c r="L272" s="98"/>
      <c r="M272" s="97">
        <v>12763.999999999996</v>
      </c>
      <c r="N272" s="99"/>
      <c r="O272" s="147">
        <v>15550</v>
      </c>
      <c r="P272" s="96"/>
      <c r="Q272" s="148">
        <v>28314</v>
      </c>
      <c r="R272" s="100"/>
      <c r="S272" s="101">
        <v>16</v>
      </c>
      <c r="T272" s="96"/>
      <c r="U272" s="101">
        <v>1</v>
      </c>
      <c r="V272" s="58"/>
      <c r="W272" s="102">
        <f>S272-U272</f>
        <v>15</v>
      </c>
      <c r="X272" s="96"/>
      <c r="Y272" s="101">
        <v>22</v>
      </c>
      <c r="Z272" s="96"/>
      <c r="AA272" s="101">
        <v>1</v>
      </c>
      <c r="AB272" s="58"/>
      <c r="AC272" s="102">
        <f>Y272-AA272</f>
        <v>21</v>
      </c>
      <c r="AD272" s="58"/>
      <c r="AE272" s="101">
        <v>47</v>
      </c>
      <c r="AF272" s="96"/>
      <c r="AG272" s="101">
        <v>5</v>
      </c>
      <c r="AH272" s="58"/>
      <c r="AI272" s="102">
        <f>AE272-AG272</f>
        <v>42</v>
      </c>
      <c r="AJ272" s="96"/>
      <c r="AK272" s="101">
        <v>43</v>
      </c>
      <c r="AL272" s="96"/>
      <c r="AM272" s="101">
        <v>5</v>
      </c>
      <c r="AN272" s="58"/>
      <c r="AO272" s="102">
        <f>AK272-AM272</f>
        <v>38</v>
      </c>
      <c r="AP272" s="58"/>
      <c r="AQ272" s="103">
        <f>MAX((W272+AC272)/2,AC272)</f>
        <v>21</v>
      </c>
      <c r="AR272" s="96"/>
      <c r="AS272" s="103">
        <f>(AI272+AO272)/2</f>
        <v>40</v>
      </c>
      <c r="AT272" s="96"/>
      <c r="AU272" s="104">
        <f>AS272+AQ272</f>
        <v>61</v>
      </c>
      <c r="AV272">
        <f>ROUND(AU272*2.3*190,2)</f>
        <v>26657</v>
      </c>
    </row>
    <row r="273" spans="1:48" x14ac:dyDescent="0.25">
      <c r="A273" s="94">
        <v>118731</v>
      </c>
      <c r="B273" s="5">
        <v>8863329</v>
      </c>
      <c r="C273" s="5">
        <v>886</v>
      </c>
      <c r="D273" s="5" t="s">
        <v>394</v>
      </c>
      <c r="E273" s="6">
        <v>3329</v>
      </c>
      <c r="F273" s="5" t="s">
        <v>252</v>
      </c>
      <c r="G273" s="5" t="s">
        <v>6</v>
      </c>
      <c r="H273" s="5" t="s">
        <v>399</v>
      </c>
      <c r="I273" s="95">
        <v>8158</v>
      </c>
      <c r="J273" s="96"/>
      <c r="K273" s="97">
        <v>19883.499999999996</v>
      </c>
      <c r="L273" s="98"/>
      <c r="M273" s="97">
        <v>11725.499999999996</v>
      </c>
      <c r="N273" s="99"/>
      <c r="O273" s="147">
        <v>11599</v>
      </c>
      <c r="P273" s="96"/>
      <c r="Q273" s="148">
        <v>23325</v>
      </c>
      <c r="R273" s="100"/>
      <c r="S273" s="101">
        <v>15</v>
      </c>
      <c r="T273" s="96"/>
      <c r="U273" s="101">
        <v>0</v>
      </c>
      <c r="V273" s="58"/>
      <c r="W273" s="102">
        <f>S273-U273</f>
        <v>15</v>
      </c>
      <c r="X273" s="96"/>
      <c r="Y273" s="101">
        <v>16</v>
      </c>
      <c r="Z273" s="96"/>
      <c r="AA273" s="101">
        <v>0</v>
      </c>
      <c r="AB273" s="58"/>
      <c r="AC273" s="102">
        <f>Y273-AA273</f>
        <v>16</v>
      </c>
      <c r="AD273" s="58"/>
      <c r="AE273" s="101">
        <v>30</v>
      </c>
      <c r="AF273" s="96"/>
      <c r="AG273" s="101">
        <v>0</v>
      </c>
      <c r="AH273" s="58"/>
      <c r="AI273" s="102">
        <f>AE273-AG273</f>
        <v>30</v>
      </c>
      <c r="AJ273" s="96"/>
      <c r="AK273" s="101">
        <v>30</v>
      </c>
      <c r="AL273" s="96"/>
      <c r="AM273" s="101">
        <v>1</v>
      </c>
      <c r="AN273" s="58"/>
      <c r="AO273" s="102">
        <f>AK273-AM273</f>
        <v>29</v>
      </c>
      <c r="AP273" s="58"/>
      <c r="AQ273" s="103">
        <f>MAX((W273+AC273)/2,AC273)</f>
        <v>16</v>
      </c>
      <c r="AR273" s="96"/>
      <c r="AS273" s="103">
        <f>(AI273+AO273)/2</f>
        <v>29.5</v>
      </c>
      <c r="AT273" s="96"/>
      <c r="AU273" s="104">
        <f>AS273+AQ273</f>
        <v>45.5</v>
      </c>
      <c r="AV273">
        <f>ROUND(AU273*2.3*190,2)</f>
        <v>19883.5</v>
      </c>
    </row>
    <row r="274" spans="1:48" x14ac:dyDescent="0.25">
      <c r="A274" s="94">
        <v>118732</v>
      </c>
      <c r="B274" s="5">
        <v>8863330</v>
      </c>
      <c r="C274" s="5">
        <v>886</v>
      </c>
      <c r="D274" s="5" t="s">
        <v>394</v>
      </c>
      <c r="E274" s="6">
        <v>3330</v>
      </c>
      <c r="F274" s="5" t="s">
        <v>253</v>
      </c>
      <c r="G274" s="5" t="s">
        <v>6</v>
      </c>
      <c r="H274" s="5" t="s">
        <v>399</v>
      </c>
      <c r="I274" s="95">
        <v>9432</v>
      </c>
      <c r="J274" s="96"/>
      <c r="K274" s="97">
        <v>18790.999999999996</v>
      </c>
      <c r="L274" s="98"/>
      <c r="M274" s="97">
        <v>9358.9999999999964</v>
      </c>
      <c r="N274" s="99"/>
      <c r="O274" s="147">
        <v>10962</v>
      </c>
      <c r="P274" s="96"/>
      <c r="Q274" s="148">
        <v>20321</v>
      </c>
      <c r="R274" s="100"/>
      <c r="S274" s="101">
        <v>14</v>
      </c>
      <c r="T274" s="96"/>
      <c r="U274" s="101">
        <v>0</v>
      </c>
      <c r="V274" s="58"/>
      <c r="W274" s="102">
        <f>S274-U274</f>
        <v>14</v>
      </c>
      <c r="X274" s="96"/>
      <c r="Y274" s="101">
        <v>14</v>
      </c>
      <c r="Z274" s="96"/>
      <c r="AA274" s="101">
        <v>0</v>
      </c>
      <c r="AB274" s="58"/>
      <c r="AC274" s="102">
        <f>Y274-AA274</f>
        <v>14</v>
      </c>
      <c r="AD274" s="58"/>
      <c r="AE274" s="101">
        <v>28</v>
      </c>
      <c r="AF274" s="96"/>
      <c r="AG274" s="101">
        <v>0</v>
      </c>
      <c r="AH274" s="58"/>
      <c r="AI274" s="102">
        <f>AE274-AG274</f>
        <v>28</v>
      </c>
      <c r="AJ274" s="96"/>
      <c r="AK274" s="101">
        <v>30</v>
      </c>
      <c r="AL274" s="96"/>
      <c r="AM274" s="101">
        <v>0</v>
      </c>
      <c r="AN274" s="58"/>
      <c r="AO274" s="102">
        <f>AK274-AM274</f>
        <v>30</v>
      </c>
      <c r="AP274" s="58"/>
      <c r="AQ274" s="103">
        <f>MAX((W274+AC274)/2,AC274)</f>
        <v>14</v>
      </c>
      <c r="AR274" s="96"/>
      <c r="AS274" s="103">
        <f>(AI274+AO274)/2</f>
        <v>29</v>
      </c>
      <c r="AT274" s="96"/>
      <c r="AU274" s="104">
        <f>AS274+AQ274</f>
        <v>43</v>
      </c>
      <c r="AV274">
        <f>ROUND(AU274*2.3*190,2)</f>
        <v>18791</v>
      </c>
    </row>
    <row r="275" spans="1:48" s="119" customFormat="1" x14ac:dyDescent="0.25">
      <c r="A275" s="94">
        <v>118734</v>
      </c>
      <c r="B275" s="5">
        <v>8863332</v>
      </c>
      <c r="C275" s="5">
        <v>886</v>
      </c>
      <c r="D275" s="5" t="s">
        <v>394</v>
      </c>
      <c r="E275" s="6">
        <v>3332</v>
      </c>
      <c r="F275" s="5" t="s">
        <v>254</v>
      </c>
      <c r="G275" s="5" t="s">
        <v>6</v>
      </c>
      <c r="H275" s="5" t="s">
        <v>399</v>
      </c>
      <c r="I275" s="95">
        <v>7648</v>
      </c>
      <c r="J275" s="96"/>
      <c r="K275" s="97">
        <v>15950.499999999998</v>
      </c>
      <c r="L275" s="98"/>
      <c r="M275" s="97">
        <v>8302.4999999999982</v>
      </c>
      <c r="N275" s="99"/>
      <c r="O275" s="147">
        <v>9305</v>
      </c>
      <c r="P275" s="96"/>
      <c r="Q275" s="148">
        <v>17608</v>
      </c>
      <c r="R275" s="100"/>
      <c r="S275" s="101">
        <v>8</v>
      </c>
      <c r="T275" s="96"/>
      <c r="U275" s="101">
        <v>0</v>
      </c>
      <c r="V275" s="58"/>
      <c r="W275" s="102">
        <f>S275-U275</f>
        <v>8</v>
      </c>
      <c r="X275" s="96"/>
      <c r="Y275" s="101">
        <v>10</v>
      </c>
      <c r="Z275" s="96"/>
      <c r="AA275" s="101">
        <v>0</v>
      </c>
      <c r="AB275" s="58"/>
      <c r="AC275" s="102">
        <f>Y275-AA275</f>
        <v>10</v>
      </c>
      <c r="AD275" s="58"/>
      <c r="AE275" s="101">
        <v>27</v>
      </c>
      <c r="AF275" s="96"/>
      <c r="AG275" s="101">
        <v>1</v>
      </c>
      <c r="AH275" s="58"/>
      <c r="AI275" s="102">
        <f>AE275-AG275</f>
        <v>26</v>
      </c>
      <c r="AJ275" s="96"/>
      <c r="AK275" s="101">
        <v>28</v>
      </c>
      <c r="AL275" s="96"/>
      <c r="AM275" s="101">
        <v>1</v>
      </c>
      <c r="AN275" s="58"/>
      <c r="AO275" s="102">
        <f>AK275-AM275</f>
        <v>27</v>
      </c>
      <c r="AP275" s="58"/>
      <c r="AQ275" s="103">
        <f>MAX((W275+AC275)/2,AC275)</f>
        <v>10</v>
      </c>
      <c r="AR275" s="96"/>
      <c r="AS275" s="103">
        <f>(AI275+AO275)/2</f>
        <v>26.5</v>
      </c>
      <c r="AT275" s="96"/>
      <c r="AU275" s="104">
        <f>AS275+AQ275</f>
        <v>36.5</v>
      </c>
      <c r="AV275">
        <f>ROUND(AU275*2.3*190,2)</f>
        <v>15950.5</v>
      </c>
    </row>
    <row r="276" spans="1:48" x14ac:dyDescent="0.25">
      <c r="A276" s="94">
        <v>118735</v>
      </c>
      <c r="B276" s="5">
        <v>8863337</v>
      </c>
      <c r="C276" s="5">
        <v>886</v>
      </c>
      <c r="D276" s="5" t="s">
        <v>394</v>
      </c>
      <c r="E276" s="6">
        <v>3337</v>
      </c>
      <c r="F276" s="5" t="s">
        <v>255</v>
      </c>
      <c r="G276" s="5" t="s">
        <v>6</v>
      </c>
      <c r="H276" s="5" t="s">
        <v>399</v>
      </c>
      <c r="I276" s="95">
        <v>17207</v>
      </c>
      <c r="J276" s="96"/>
      <c r="K276" s="97">
        <v>33648.999999999993</v>
      </c>
      <c r="L276" s="98"/>
      <c r="M276" s="97">
        <v>16441.999999999993</v>
      </c>
      <c r="N276" s="99"/>
      <c r="O276" s="147">
        <v>19629</v>
      </c>
      <c r="P276" s="96"/>
      <c r="Q276" s="148">
        <v>36071</v>
      </c>
      <c r="R276" s="100"/>
      <c r="S276" s="101">
        <v>43</v>
      </c>
      <c r="T276" s="96"/>
      <c r="U276" s="101">
        <v>0</v>
      </c>
      <c r="V276" s="58"/>
      <c r="W276" s="102">
        <f>S276-U276</f>
        <v>43</v>
      </c>
      <c r="X276" s="96"/>
      <c r="Y276" s="101">
        <v>41</v>
      </c>
      <c r="Z276" s="96"/>
      <c r="AA276" s="101">
        <v>0</v>
      </c>
      <c r="AB276" s="58"/>
      <c r="AC276" s="102">
        <f>Y276-AA276</f>
        <v>41</v>
      </c>
      <c r="AD276" s="58"/>
      <c r="AE276" s="101">
        <v>34</v>
      </c>
      <c r="AF276" s="96"/>
      <c r="AG276" s="101">
        <v>0</v>
      </c>
      <c r="AH276" s="58"/>
      <c r="AI276" s="102">
        <f>AE276-AG276</f>
        <v>34</v>
      </c>
      <c r="AJ276" s="96"/>
      <c r="AK276" s="101">
        <v>36</v>
      </c>
      <c r="AL276" s="96"/>
      <c r="AM276" s="101">
        <v>0</v>
      </c>
      <c r="AN276" s="58"/>
      <c r="AO276" s="102">
        <f>AK276-AM276</f>
        <v>36</v>
      </c>
      <c r="AP276" s="58"/>
      <c r="AQ276" s="103">
        <f>MAX((W276+AC276)/2,AC276)</f>
        <v>42</v>
      </c>
      <c r="AR276" s="96"/>
      <c r="AS276" s="103">
        <f>(AI276+AO276)/2</f>
        <v>35</v>
      </c>
      <c r="AT276" s="96"/>
      <c r="AU276" s="104">
        <f>AS276+AQ276</f>
        <v>77</v>
      </c>
      <c r="AV276">
        <f>ROUND(AU276*2.3*190,2)</f>
        <v>33649</v>
      </c>
    </row>
    <row r="277" spans="1:48" x14ac:dyDescent="0.25">
      <c r="A277" s="94">
        <v>118738</v>
      </c>
      <c r="B277" s="5">
        <v>8863340</v>
      </c>
      <c r="C277" s="5">
        <v>886</v>
      </c>
      <c r="D277" s="5" t="s">
        <v>394</v>
      </c>
      <c r="E277" s="6">
        <v>3340</v>
      </c>
      <c r="F277" s="5" t="s">
        <v>256</v>
      </c>
      <c r="G277" s="5" t="s">
        <v>6</v>
      </c>
      <c r="H277" s="5" t="s">
        <v>399</v>
      </c>
      <c r="I277" s="95">
        <v>34924</v>
      </c>
      <c r="J277" s="96"/>
      <c r="K277" s="97">
        <v>58120.999999999993</v>
      </c>
      <c r="L277" s="98"/>
      <c r="M277" s="97">
        <v>23196.999999999993</v>
      </c>
      <c r="N277" s="99"/>
      <c r="O277" s="147">
        <v>33904</v>
      </c>
      <c r="P277" s="96"/>
      <c r="Q277" s="148">
        <v>57101</v>
      </c>
      <c r="R277" s="100"/>
      <c r="S277" s="101">
        <v>50</v>
      </c>
      <c r="T277" s="96"/>
      <c r="U277" s="101">
        <v>12</v>
      </c>
      <c r="V277" s="58"/>
      <c r="W277" s="102">
        <f>S277-U277</f>
        <v>38</v>
      </c>
      <c r="X277" s="96"/>
      <c r="Y277" s="101">
        <v>49</v>
      </c>
      <c r="Z277" s="96"/>
      <c r="AA277" s="101">
        <v>12</v>
      </c>
      <c r="AB277" s="58"/>
      <c r="AC277" s="102">
        <f>Y277-AA277</f>
        <v>37</v>
      </c>
      <c r="AD277" s="58"/>
      <c r="AE277" s="101">
        <v>109</v>
      </c>
      <c r="AF277" s="96"/>
      <c r="AG277" s="101">
        <v>13</v>
      </c>
      <c r="AH277" s="58"/>
      <c r="AI277" s="102">
        <f>AE277-AG277</f>
        <v>96</v>
      </c>
      <c r="AJ277" s="96"/>
      <c r="AK277" s="101">
        <v>108</v>
      </c>
      <c r="AL277" s="96"/>
      <c r="AM277" s="101">
        <v>13</v>
      </c>
      <c r="AN277" s="58"/>
      <c r="AO277" s="102">
        <f>AK277-AM277</f>
        <v>95</v>
      </c>
      <c r="AP277" s="58"/>
      <c r="AQ277" s="103">
        <f>MAX((W277+AC277)/2,AC277)</f>
        <v>37.5</v>
      </c>
      <c r="AR277" s="96"/>
      <c r="AS277" s="103">
        <f>(AI277+AO277)/2</f>
        <v>95.5</v>
      </c>
      <c r="AT277" s="96"/>
      <c r="AU277" s="104">
        <f>AS277+AQ277</f>
        <v>133</v>
      </c>
      <c r="AV277">
        <f>ROUND(AU277*2.3*190,2)</f>
        <v>58121</v>
      </c>
    </row>
    <row r="278" spans="1:48" x14ac:dyDescent="0.25">
      <c r="A278" s="94">
        <v>118739</v>
      </c>
      <c r="B278" s="5">
        <v>8863343</v>
      </c>
      <c r="C278" s="5">
        <v>886</v>
      </c>
      <c r="D278" s="5" t="s">
        <v>394</v>
      </c>
      <c r="E278" s="6">
        <v>3343</v>
      </c>
      <c r="F278" s="5" t="s">
        <v>257</v>
      </c>
      <c r="G278" s="5" t="s">
        <v>6</v>
      </c>
      <c r="H278" s="5" t="s">
        <v>399</v>
      </c>
      <c r="I278" s="95">
        <v>5991</v>
      </c>
      <c r="J278" s="96"/>
      <c r="K278" s="97">
        <v>6991.9999999999991</v>
      </c>
      <c r="L278" s="98"/>
      <c r="M278" s="97">
        <v>1000.9999999999991</v>
      </c>
      <c r="N278" s="99"/>
      <c r="O278" s="147">
        <v>4079</v>
      </c>
      <c r="P278" s="96"/>
      <c r="Q278" s="148">
        <v>5080</v>
      </c>
      <c r="R278" s="100"/>
      <c r="S278" s="101">
        <v>3</v>
      </c>
      <c r="T278" s="96"/>
      <c r="U278" s="101">
        <v>3</v>
      </c>
      <c r="V278" s="58"/>
      <c r="W278" s="102">
        <f>S278-U278</f>
        <v>0</v>
      </c>
      <c r="X278" s="96"/>
      <c r="Y278" s="101">
        <v>5</v>
      </c>
      <c r="Z278" s="96"/>
      <c r="AA278" s="101">
        <v>2</v>
      </c>
      <c r="AB278" s="58"/>
      <c r="AC278" s="102">
        <f>Y278-AA278</f>
        <v>3</v>
      </c>
      <c r="AD278" s="58"/>
      <c r="AE278" s="101">
        <v>17</v>
      </c>
      <c r="AF278" s="96"/>
      <c r="AG278" s="101">
        <v>3</v>
      </c>
      <c r="AH278" s="58"/>
      <c r="AI278" s="102">
        <f>AE278-AG278</f>
        <v>14</v>
      </c>
      <c r="AJ278" s="96"/>
      <c r="AK278" s="101">
        <v>15</v>
      </c>
      <c r="AL278" s="96"/>
      <c r="AM278" s="101">
        <v>3</v>
      </c>
      <c r="AN278" s="58"/>
      <c r="AO278" s="102">
        <f>AK278-AM278</f>
        <v>12</v>
      </c>
      <c r="AP278" s="58"/>
      <c r="AQ278" s="103">
        <f>MAX((W278+AC278)/2,AC278)</f>
        <v>3</v>
      </c>
      <c r="AR278" s="96"/>
      <c r="AS278" s="103">
        <f>(AI278+AO278)/2</f>
        <v>13</v>
      </c>
      <c r="AT278" s="96"/>
      <c r="AU278" s="104">
        <f>AS278+AQ278</f>
        <v>16</v>
      </c>
      <c r="AV278">
        <f>ROUND(AU278*2.3*190,2)</f>
        <v>6992</v>
      </c>
    </row>
    <row r="279" spans="1:48" x14ac:dyDescent="0.25">
      <c r="A279" s="94">
        <v>118740</v>
      </c>
      <c r="B279" s="5">
        <v>8863346</v>
      </c>
      <c r="C279" s="5">
        <v>886</v>
      </c>
      <c r="D279" s="5" t="s">
        <v>394</v>
      </c>
      <c r="E279" s="6">
        <v>3346</v>
      </c>
      <c r="F279" s="5" t="s">
        <v>258</v>
      </c>
      <c r="G279" s="5" t="s">
        <v>6</v>
      </c>
      <c r="H279" s="5" t="s">
        <v>399</v>
      </c>
      <c r="I279" s="95">
        <v>9815</v>
      </c>
      <c r="J279" s="96"/>
      <c r="K279" s="97">
        <v>12454.499999999998</v>
      </c>
      <c r="L279" s="98"/>
      <c r="M279" s="97">
        <v>2639.4999999999982</v>
      </c>
      <c r="N279" s="99"/>
      <c r="O279" s="147">
        <v>7266</v>
      </c>
      <c r="P279" s="96"/>
      <c r="Q279" s="148">
        <v>9906</v>
      </c>
      <c r="R279" s="100"/>
      <c r="S279" s="101">
        <v>10</v>
      </c>
      <c r="T279" s="96"/>
      <c r="U279" s="101">
        <v>5</v>
      </c>
      <c r="V279" s="58"/>
      <c r="W279" s="102">
        <f>S279-U279</f>
        <v>5</v>
      </c>
      <c r="X279" s="96"/>
      <c r="Y279" s="101">
        <v>10</v>
      </c>
      <c r="Z279" s="96"/>
      <c r="AA279" s="101">
        <v>5</v>
      </c>
      <c r="AB279" s="58"/>
      <c r="AC279" s="102">
        <f>Y279-AA279</f>
        <v>5</v>
      </c>
      <c r="AD279" s="58"/>
      <c r="AE279" s="101">
        <v>28</v>
      </c>
      <c r="AF279" s="96"/>
      <c r="AG279" s="101">
        <v>2</v>
      </c>
      <c r="AH279" s="58"/>
      <c r="AI279" s="102">
        <f>AE279-AG279</f>
        <v>26</v>
      </c>
      <c r="AJ279" s="96"/>
      <c r="AK279" s="101">
        <v>23</v>
      </c>
      <c r="AL279" s="96"/>
      <c r="AM279" s="101">
        <v>2</v>
      </c>
      <c r="AN279" s="58"/>
      <c r="AO279" s="102">
        <f>AK279-AM279</f>
        <v>21</v>
      </c>
      <c r="AP279" s="58"/>
      <c r="AQ279" s="103">
        <f>MAX((W279+AC279)/2,AC279)</f>
        <v>5</v>
      </c>
      <c r="AR279" s="96"/>
      <c r="AS279" s="103">
        <f>(AI279+AO279)/2</f>
        <v>23.5</v>
      </c>
      <c r="AT279" s="96"/>
      <c r="AU279" s="104">
        <f>AS279+AQ279</f>
        <v>28.5</v>
      </c>
      <c r="AV279">
        <f>ROUND(AU279*2.3*190,2)</f>
        <v>12454.5</v>
      </c>
    </row>
    <row r="280" spans="1:48" x14ac:dyDescent="0.25">
      <c r="A280" s="94">
        <v>118741</v>
      </c>
      <c r="B280" s="5">
        <v>8863347</v>
      </c>
      <c r="C280" s="5">
        <v>886</v>
      </c>
      <c r="D280" s="5" t="s">
        <v>394</v>
      </c>
      <c r="E280" s="6">
        <v>3347</v>
      </c>
      <c r="F280" s="5" t="s">
        <v>259</v>
      </c>
      <c r="G280" s="5" t="s">
        <v>6</v>
      </c>
      <c r="H280" s="5" t="s">
        <v>399</v>
      </c>
      <c r="I280" s="95">
        <v>10707</v>
      </c>
      <c r="J280" s="96"/>
      <c r="K280" s="97">
        <v>20101.999999999996</v>
      </c>
      <c r="L280" s="98"/>
      <c r="M280" s="97">
        <v>9394.9999999999964</v>
      </c>
      <c r="N280" s="99"/>
      <c r="O280" s="147">
        <v>11727</v>
      </c>
      <c r="P280" s="96"/>
      <c r="Q280" s="148">
        <v>21122</v>
      </c>
      <c r="R280" s="100"/>
      <c r="S280" s="101">
        <v>21</v>
      </c>
      <c r="T280" s="96"/>
      <c r="U280" s="101">
        <v>1</v>
      </c>
      <c r="V280" s="58"/>
      <c r="W280" s="102">
        <f>S280-U280</f>
        <v>20</v>
      </c>
      <c r="X280" s="96"/>
      <c r="Y280" s="101">
        <v>13</v>
      </c>
      <c r="Z280" s="96"/>
      <c r="AA280" s="101">
        <v>1</v>
      </c>
      <c r="AB280" s="58"/>
      <c r="AC280" s="102">
        <f>Y280-AA280</f>
        <v>12</v>
      </c>
      <c r="AD280" s="58"/>
      <c r="AE280" s="101">
        <v>33</v>
      </c>
      <c r="AF280" s="96"/>
      <c r="AG280" s="101">
        <v>2</v>
      </c>
      <c r="AH280" s="58"/>
      <c r="AI280" s="102">
        <f>AE280-AG280</f>
        <v>31</v>
      </c>
      <c r="AJ280" s="96"/>
      <c r="AK280" s="101">
        <v>31</v>
      </c>
      <c r="AL280" s="96"/>
      <c r="AM280" s="101">
        <v>2</v>
      </c>
      <c r="AN280" s="58"/>
      <c r="AO280" s="102">
        <f>AK280-AM280</f>
        <v>29</v>
      </c>
      <c r="AP280" s="58"/>
      <c r="AQ280" s="103">
        <f>MAX((W280+AC280)/2,AC280)</f>
        <v>16</v>
      </c>
      <c r="AR280" s="96"/>
      <c r="AS280" s="103">
        <f>(AI280+AO280)/2</f>
        <v>30</v>
      </c>
      <c r="AT280" s="96"/>
      <c r="AU280" s="104">
        <f>AS280+AQ280</f>
        <v>46</v>
      </c>
      <c r="AV280">
        <f>ROUND(AU280*2.3*190,2)</f>
        <v>20102</v>
      </c>
    </row>
    <row r="281" spans="1:48" x14ac:dyDescent="0.25">
      <c r="A281" s="94">
        <v>118744</v>
      </c>
      <c r="B281" s="5">
        <v>8863350</v>
      </c>
      <c r="C281" s="5">
        <v>886</v>
      </c>
      <c r="D281" s="5" t="s">
        <v>394</v>
      </c>
      <c r="E281" s="6">
        <v>3350</v>
      </c>
      <c r="F281" s="5" t="s">
        <v>260</v>
      </c>
      <c r="G281" s="5" t="s">
        <v>6</v>
      </c>
      <c r="H281" s="5" t="s">
        <v>399</v>
      </c>
      <c r="I281" s="95">
        <v>18737</v>
      </c>
      <c r="J281" s="96"/>
      <c r="K281" s="97">
        <v>30371.499999999996</v>
      </c>
      <c r="L281" s="98"/>
      <c r="M281" s="97">
        <v>11634.499999999996</v>
      </c>
      <c r="N281" s="99"/>
      <c r="O281" s="147">
        <v>17717</v>
      </c>
      <c r="P281" s="96"/>
      <c r="Q281" s="148">
        <v>29352</v>
      </c>
      <c r="R281" s="100"/>
      <c r="S281" s="101">
        <v>23</v>
      </c>
      <c r="T281" s="96"/>
      <c r="U281" s="101">
        <v>0</v>
      </c>
      <c r="V281" s="58"/>
      <c r="W281" s="102">
        <f>S281-U281</f>
        <v>23</v>
      </c>
      <c r="X281" s="96"/>
      <c r="Y281" s="101">
        <v>22</v>
      </c>
      <c r="Z281" s="96"/>
      <c r="AA281" s="101">
        <v>0</v>
      </c>
      <c r="AB281" s="58"/>
      <c r="AC281" s="102">
        <f>Y281-AA281</f>
        <v>22</v>
      </c>
      <c r="AD281" s="58"/>
      <c r="AE281" s="101">
        <v>45</v>
      </c>
      <c r="AF281" s="96"/>
      <c r="AG281" s="101">
        <v>1</v>
      </c>
      <c r="AH281" s="58"/>
      <c r="AI281" s="102">
        <f>AE281-AG281</f>
        <v>44</v>
      </c>
      <c r="AJ281" s="96"/>
      <c r="AK281" s="101">
        <v>50</v>
      </c>
      <c r="AL281" s="96"/>
      <c r="AM281" s="101">
        <v>0</v>
      </c>
      <c r="AN281" s="58"/>
      <c r="AO281" s="102">
        <f>AK281-AM281</f>
        <v>50</v>
      </c>
      <c r="AP281" s="58"/>
      <c r="AQ281" s="103">
        <f>MAX((W281+AC281)/2,AC281)</f>
        <v>22.5</v>
      </c>
      <c r="AR281" s="96"/>
      <c r="AS281" s="103">
        <f>(AI281+AO281)/2</f>
        <v>47</v>
      </c>
      <c r="AT281" s="96"/>
      <c r="AU281" s="104">
        <f>AS281+AQ281</f>
        <v>69.5</v>
      </c>
      <c r="AV281">
        <f>ROUND(AU281*2.3*190,2)</f>
        <v>30371.5</v>
      </c>
    </row>
    <row r="282" spans="1:48" x14ac:dyDescent="0.25">
      <c r="A282" s="94">
        <v>118745</v>
      </c>
      <c r="B282" s="5">
        <v>8863351</v>
      </c>
      <c r="C282" s="5">
        <v>886</v>
      </c>
      <c r="D282" s="5" t="s">
        <v>394</v>
      </c>
      <c r="E282" s="6">
        <v>3351</v>
      </c>
      <c r="F282" s="5" t="s">
        <v>261</v>
      </c>
      <c r="G282" s="5" t="s">
        <v>6</v>
      </c>
      <c r="H282" s="5" t="s">
        <v>399</v>
      </c>
      <c r="I282" s="95">
        <v>17845</v>
      </c>
      <c r="J282" s="96"/>
      <c r="K282" s="97">
        <v>25345.999999999996</v>
      </c>
      <c r="L282" s="98"/>
      <c r="M282" s="97">
        <v>7500.9999999999964</v>
      </c>
      <c r="N282" s="99"/>
      <c r="O282" s="147">
        <v>14786</v>
      </c>
      <c r="P282" s="96"/>
      <c r="Q282" s="148">
        <v>22287</v>
      </c>
      <c r="R282" s="100"/>
      <c r="S282" s="101">
        <v>15</v>
      </c>
      <c r="T282" s="96"/>
      <c r="U282" s="101">
        <v>4</v>
      </c>
      <c r="V282" s="58"/>
      <c r="W282" s="102">
        <f>S282-U282</f>
        <v>11</v>
      </c>
      <c r="X282" s="96"/>
      <c r="Y282" s="101">
        <v>18</v>
      </c>
      <c r="Z282" s="96"/>
      <c r="AA282" s="101">
        <v>5</v>
      </c>
      <c r="AB282" s="58"/>
      <c r="AC282" s="102">
        <f>Y282-AA282</f>
        <v>13</v>
      </c>
      <c r="AD282" s="58"/>
      <c r="AE282" s="101">
        <v>49</v>
      </c>
      <c r="AF282" s="96"/>
      <c r="AG282" s="101">
        <v>9</v>
      </c>
      <c r="AH282" s="58"/>
      <c r="AI282" s="102">
        <f>AE282-AG282</f>
        <v>40</v>
      </c>
      <c r="AJ282" s="96"/>
      <c r="AK282" s="101">
        <v>58</v>
      </c>
      <c r="AL282" s="96"/>
      <c r="AM282" s="101">
        <v>8</v>
      </c>
      <c r="AN282" s="58"/>
      <c r="AO282" s="102">
        <f>AK282-AM282</f>
        <v>50</v>
      </c>
      <c r="AP282" s="58"/>
      <c r="AQ282" s="103">
        <f>MAX((W282+AC282)/2,AC282)</f>
        <v>13</v>
      </c>
      <c r="AR282" s="96"/>
      <c r="AS282" s="103">
        <f>(AI282+AO282)/2</f>
        <v>45</v>
      </c>
      <c r="AT282" s="96"/>
      <c r="AU282" s="104">
        <f>AS282+AQ282</f>
        <v>58</v>
      </c>
      <c r="AV282">
        <f>ROUND(AU282*2.3*190,2)</f>
        <v>25346</v>
      </c>
    </row>
    <row r="283" spans="1:48" x14ac:dyDescent="0.25">
      <c r="A283" s="94">
        <v>118746</v>
      </c>
      <c r="B283" s="5">
        <v>8863353</v>
      </c>
      <c r="C283" s="5">
        <v>886</v>
      </c>
      <c r="D283" s="5" t="s">
        <v>394</v>
      </c>
      <c r="E283" s="6">
        <v>3353</v>
      </c>
      <c r="F283" s="5" t="s">
        <v>262</v>
      </c>
      <c r="G283" s="5" t="s">
        <v>6</v>
      </c>
      <c r="H283" s="5" t="s">
        <v>399</v>
      </c>
      <c r="I283" s="95">
        <v>17462</v>
      </c>
      <c r="J283" s="96"/>
      <c r="K283" s="97">
        <v>26219.999999999996</v>
      </c>
      <c r="L283" s="98"/>
      <c r="M283" s="97">
        <v>8757.9999999999964</v>
      </c>
      <c r="N283" s="99"/>
      <c r="O283" s="147">
        <v>15295</v>
      </c>
      <c r="P283" s="96"/>
      <c r="Q283" s="148">
        <v>24053</v>
      </c>
      <c r="R283" s="100"/>
      <c r="S283" s="101">
        <v>17</v>
      </c>
      <c r="T283" s="96"/>
      <c r="U283" s="101">
        <v>3</v>
      </c>
      <c r="V283" s="58"/>
      <c r="W283" s="102">
        <f>S283-U283</f>
        <v>14</v>
      </c>
      <c r="X283" s="96"/>
      <c r="Y283" s="101">
        <v>24</v>
      </c>
      <c r="Z283" s="96"/>
      <c r="AA283" s="101">
        <v>5</v>
      </c>
      <c r="AB283" s="58"/>
      <c r="AC283" s="102">
        <f>Y283-AA283</f>
        <v>19</v>
      </c>
      <c r="AD283" s="58"/>
      <c r="AE283" s="101">
        <v>48</v>
      </c>
      <c r="AF283" s="96"/>
      <c r="AG283" s="101">
        <v>10</v>
      </c>
      <c r="AH283" s="58"/>
      <c r="AI283" s="102">
        <f>AE283-AG283</f>
        <v>38</v>
      </c>
      <c r="AJ283" s="96"/>
      <c r="AK283" s="101">
        <v>53</v>
      </c>
      <c r="AL283" s="96"/>
      <c r="AM283" s="101">
        <v>9</v>
      </c>
      <c r="AN283" s="58"/>
      <c r="AO283" s="102">
        <f>AK283-AM283</f>
        <v>44</v>
      </c>
      <c r="AP283" s="58"/>
      <c r="AQ283" s="103">
        <f>MAX((W283+AC283)/2,AC283)</f>
        <v>19</v>
      </c>
      <c r="AR283" s="96"/>
      <c r="AS283" s="103">
        <f>(AI283+AO283)/2</f>
        <v>41</v>
      </c>
      <c r="AT283" s="96"/>
      <c r="AU283" s="104">
        <f>AS283+AQ283</f>
        <v>60</v>
      </c>
      <c r="AV283">
        <f>ROUND(AU283*2.3*190,2)</f>
        <v>26220</v>
      </c>
    </row>
    <row r="284" spans="1:48" x14ac:dyDescent="0.25">
      <c r="A284" s="94">
        <v>118748</v>
      </c>
      <c r="B284" s="5">
        <v>8863356</v>
      </c>
      <c r="C284" s="5">
        <v>886</v>
      </c>
      <c r="D284" s="5" t="s">
        <v>394</v>
      </c>
      <c r="E284" s="6">
        <v>3356</v>
      </c>
      <c r="F284" s="5" t="s">
        <v>263</v>
      </c>
      <c r="G284" s="5" t="s">
        <v>6</v>
      </c>
      <c r="H284" s="5" t="s">
        <v>399</v>
      </c>
      <c r="I284" s="95">
        <v>13639</v>
      </c>
      <c r="J284" s="96"/>
      <c r="K284" s="97">
        <v>25782.999999999996</v>
      </c>
      <c r="L284" s="98"/>
      <c r="M284" s="97">
        <v>12143.999999999996</v>
      </c>
      <c r="N284" s="99"/>
      <c r="O284" s="147">
        <v>15041</v>
      </c>
      <c r="P284" s="96"/>
      <c r="Q284" s="148">
        <v>27185</v>
      </c>
      <c r="R284" s="100"/>
      <c r="S284" s="101">
        <v>22</v>
      </c>
      <c r="T284" s="96"/>
      <c r="U284" s="101">
        <v>0</v>
      </c>
      <c r="V284" s="58"/>
      <c r="W284" s="102">
        <f>S284-U284</f>
        <v>22</v>
      </c>
      <c r="X284" s="96"/>
      <c r="Y284" s="101">
        <v>21</v>
      </c>
      <c r="Z284" s="96"/>
      <c r="AA284" s="101">
        <v>3</v>
      </c>
      <c r="AB284" s="58"/>
      <c r="AC284" s="102">
        <f>Y284-AA284</f>
        <v>18</v>
      </c>
      <c r="AD284" s="58"/>
      <c r="AE284" s="101">
        <v>43</v>
      </c>
      <c r="AF284" s="96"/>
      <c r="AG284" s="101">
        <v>6</v>
      </c>
      <c r="AH284" s="58"/>
      <c r="AI284" s="102">
        <f>AE284-AG284</f>
        <v>37</v>
      </c>
      <c r="AJ284" s="96"/>
      <c r="AK284" s="101">
        <v>46</v>
      </c>
      <c r="AL284" s="96"/>
      <c r="AM284" s="101">
        <v>5</v>
      </c>
      <c r="AN284" s="58"/>
      <c r="AO284" s="102">
        <f>AK284-AM284</f>
        <v>41</v>
      </c>
      <c r="AP284" s="58"/>
      <c r="AQ284" s="103">
        <f>MAX((W284+AC284)/2,AC284)</f>
        <v>20</v>
      </c>
      <c r="AR284" s="96"/>
      <c r="AS284" s="103">
        <f>(AI284+AO284)/2</f>
        <v>39</v>
      </c>
      <c r="AT284" s="96"/>
      <c r="AU284" s="104">
        <f>AS284+AQ284</f>
        <v>59</v>
      </c>
      <c r="AV284">
        <f>ROUND(AU284*2.3*190,2)</f>
        <v>25783</v>
      </c>
    </row>
    <row r="285" spans="1:48" x14ac:dyDescent="0.25">
      <c r="A285" s="94">
        <v>118749</v>
      </c>
      <c r="B285" s="5">
        <v>8863358</v>
      </c>
      <c r="C285" s="5">
        <v>886</v>
      </c>
      <c r="D285" s="5" t="s">
        <v>394</v>
      </c>
      <c r="E285" s="6">
        <v>3358</v>
      </c>
      <c r="F285" s="5" t="s">
        <v>264</v>
      </c>
      <c r="G285" s="5" t="s">
        <v>6</v>
      </c>
      <c r="H285" s="5" t="s">
        <v>399</v>
      </c>
      <c r="I285" s="95">
        <v>9305</v>
      </c>
      <c r="J285" s="96"/>
      <c r="K285" s="97">
        <v>15294.999999999998</v>
      </c>
      <c r="L285" s="98"/>
      <c r="M285" s="97">
        <v>5989.9999999999982</v>
      </c>
      <c r="N285" s="99"/>
      <c r="O285" s="147">
        <v>8923</v>
      </c>
      <c r="P285" s="96"/>
      <c r="Q285" s="148">
        <v>14913</v>
      </c>
      <c r="R285" s="100"/>
      <c r="S285" s="101">
        <v>13</v>
      </c>
      <c r="T285" s="96"/>
      <c r="U285" s="101">
        <v>5</v>
      </c>
      <c r="V285" s="58"/>
      <c r="W285" s="102">
        <f>S285-U285</f>
        <v>8</v>
      </c>
      <c r="X285" s="96"/>
      <c r="Y285" s="101">
        <v>13</v>
      </c>
      <c r="Z285" s="96"/>
      <c r="AA285" s="101">
        <v>4</v>
      </c>
      <c r="AB285" s="58"/>
      <c r="AC285" s="102">
        <f>Y285-AA285</f>
        <v>9</v>
      </c>
      <c r="AD285" s="58"/>
      <c r="AE285" s="101">
        <v>29</v>
      </c>
      <c r="AF285" s="96"/>
      <c r="AG285" s="101">
        <v>2</v>
      </c>
      <c r="AH285" s="58"/>
      <c r="AI285" s="102">
        <f>AE285-AG285</f>
        <v>27</v>
      </c>
      <c r="AJ285" s="96"/>
      <c r="AK285" s="101">
        <v>27</v>
      </c>
      <c r="AL285" s="96"/>
      <c r="AM285" s="101">
        <v>2</v>
      </c>
      <c r="AN285" s="58"/>
      <c r="AO285" s="102">
        <f>AK285-AM285</f>
        <v>25</v>
      </c>
      <c r="AP285" s="58"/>
      <c r="AQ285" s="103">
        <f>MAX((W285+AC285)/2,AC285)</f>
        <v>9</v>
      </c>
      <c r="AR285" s="96"/>
      <c r="AS285" s="103">
        <f>(AI285+AO285)/2</f>
        <v>26</v>
      </c>
      <c r="AT285" s="96"/>
      <c r="AU285" s="104">
        <f>AS285+AQ285</f>
        <v>35</v>
      </c>
      <c r="AV285">
        <f>ROUND(AU285*2.3*190,2)</f>
        <v>15295</v>
      </c>
    </row>
    <row r="286" spans="1:48" x14ac:dyDescent="0.25">
      <c r="A286" s="94">
        <v>118751</v>
      </c>
      <c r="B286" s="5">
        <v>8863364</v>
      </c>
      <c r="C286" s="5">
        <v>886</v>
      </c>
      <c r="D286" s="5" t="s">
        <v>394</v>
      </c>
      <c r="E286" s="6">
        <v>3364</v>
      </c>
      <c r="F286" s="5" t="s">
        <v>265</v>
      </c>
      <c r="G286" s="5" t="s">
        <v>6</v>
      </c>
      <c r="H286" s="5" t="s">
        <v>399</v>
      </c>
      <c r="I286" s="95">
        <v>17335</v>
      </c>
      <c r="J286" s="96"/>
      <c r="K286" s="97">
        <v>27312.499999999996</v>
      </c>
      <c r="L286" s="98"/>
      <c r="M286" s="97">
        <v>9977.4999999999964</v>
      </c>
      <c r="N286" s="99"/>
      <c r="O286" s="147">
        <v>15933</v>
      </c>
      <c r="P286" s="96"/>
      <c r="Q286" s="148">
        <v>25911</v>
      </c>
      <c r="R286" s="100"/>
      <c r="S286" s="101">
        <v>21</v>
      </c>
      <c r="T286" s="96"/>
      <c r="U286" s="101">
        <v>0</v>
      </c>
      <c r="V286" s="58"/>
      <c r="W286" s="102">
        <f>S286-U286</f>
        <v>21</v>
      </c>
      <c r="X286" s="96"/>
      <c r="Y286" s="101">
        <v>17</v>
      </c>
      <c r="Z286" s="96"/>
      <c r="AA286" s="101">
        <v>0</v>
      </c>
      <c r="AB286" s="58"/>
      <c r="AC286" s="102">
        <f>Y286-AA286</f>
        <v>17</v>
      </c>
      <c r="AD286" s="58"/>
      <c r="AE286" s="101">
        <v>46</v>
      </c>
      <c r="AF286" s="96"/>
      <c r="AG286" s="101">
        <v>3</v>
      </c>
      <c r="AH286" s="58"/>
      <c r="AI286" s="102">
        <f>AE286-AG286</f>
        <v>43</v>
      </c>
      <c r="AJ286" s="96"/>
      <c r="AK286" s="101">
        <v>47</v>
      </c>
      <c r="AL286" s="96"/>
      <c r="AM286" s="101">
        <v>3</v>
      </c>
      <c r="AN286" s="58"/>
      <c r="AO286" s="102">
        <f>AK286-AM286</f>
        <v>44</v>
      </c>
      <c r="AP286" s="58"/>
      <c r="AQ286" s="103">
        <f>MAX((W286+AC286)/2,AC286)</f>
        <v>19</v>
      </c>
      <c r="AR286" s="96"/>
      <c r="AS286" s="103">
        <f>(AI286+AO286)/2</f>
        <v>43.5</v>
      </c>
      <c r="AT286" s="96"/>
      <c r="AU286" s="104">
        <f>AS286+AQ286</f>
        <v>62.5</v>
      </c>
      <c r="AV286">
        <f>ROUND(AU286*2.3*190,2)</f>
        <v>27312.5</v>
      </c>
    </row>
    <row r="287" spans="1:48" x14ac:dyDescent="0.25">
      <c r="A287" s="94">
        <v>118754</v>
      </c>
      <c r="B287" s="5">
        <v>8863373</v>
      </c>
      <c r="C287" s="5">
        <v>886</v>
      </c>
      <c r="D287" s="5" t="s">
        <v>394</v>
      </c>
      <c r="E287" s="6">
        <v>3373</v>
      </c>
      <c r="F287" s="5" t="s">
        <v>266</v>
      </c>
      <c r="G287" s="5" t="s">
        <v>6</v>
      </c>
      <c r="H287" s="5" t="s">
        <v>399</v>
      </c>
      <c r="I287" s="95">
        <v>10197</v>
      </c>
      <c r="J287" s="96"/>
      <c r="K287" s="97">
        <v>22505.499999999996</v>
      </c>
      <c r="L287" s="98"/>
      <c r="M287" s="97">
        <v>12308.499999999996</v>
      </c>
      <c r="N287" s="99"/>
      <c r="O287" s="147">
        <v>13129</v>
      </c>
      <c r="P287" s="96"/>
      <c r="Q287" s="148">
        <v>25438</v>
      </c>
      <c r="R287" s="100"/>
      <c r="S287" s="101">
        <v>27</v>
      </c>
      <c r="T287" s="96"/>
      <c r="U287" s="101">
        <v>6</v>
      </c>
      <c r="V287" s="58"/>
      <c r="W287" s="102">
        <f>S287-U287</f>
        <v>21</v>
      </c>
      <c r="X287" s="96"/>
      <c r="Y287" s="101">
        <v>28</v>
      </c>
      <c r="Z287" s="96"/>
      <c r="AA287" s="101">
        <v>8</v>
      </c>
      <c r="AB287" s="58"/>
      <c r="AC287" s="102">
        <f>Y287-AA287</f>
        <v>20</v>
      </c>
      <c r="AD287" s="58"/>
      <c r="AE287" s="101">
        <v>53</v>
      </c>
      <c r="AF287" s="96"/>
      <c r="AG287" s="101">
        <v>21</v>
      </c>
      <c r="AH287" s="58"/>
      <c r="AI287" s="102">
        <f>AE287-AG287</f>
        <v>32</v>
      </c>
      <c r="AJ287" s="96"/>
      <c r="AK287" s="101">
        <v>53</v>
      </c>
      <c r="AL287" s="96"/>
      <c r="AM287" s="101">
        <v>23</v>
      </c>
      <c r="AN287" s="58"/>
      <c r="AO287" s="102">
        <f>AK287-AM287</f>
        <v>30</v>
      </c>
      <c r="AP287" s="58"/>
      <c r="AQ287" s="103">
        <f>MAX((W287+AC287)/2,AC287)</f>
        <v>20.5</v>
      </c>
      <c r="AR287" s="96"/>
      <c r="AS287" s="103">
        <f>(AI287+AO287)/2</f>
        <v>31</v>
      </c>
      <c r="AT287" s="96"/>
      <c r="AU287" s="104">
        <f>AS287+AQ287</f>
        <v>51.5</v>
      </c>
      <c r="AV287">
        <f>ROUND(AU287*2.3*190,2)</f>
        <v>22505.5</v>
      </c>
    </row>
    <row r="288" spans="1:48" x14ac:dyDescent="0.25">
      <c r="A288" s="94">
        <v>118760</v>
      </c>
      <c r="B288" s="5">
        <v>8863716</v>
      </c>
      <c r="C288" s="5">
        <v>886</v>
      </c>
      <c r="D288" s="5" t="s">
        <v>394</v>
      </c>
      <c r="E288" s="6">
        <v>3716</v>
      </c>
      <c r="F288" s="5" t="s">
        <v>268</v>
      </c>
      <c r="G288" s="5" t="s">
        <v>6</v>
      </c>
      <c r="H288" s="5" t="s">
        <v>399</v>
      </c>
      <c r="I288" s="95">
        <v>17590</v>
      </c>
      <c r="J288" s="96"/>
      <c r="K288" s="97">
        <v>29278.999999999996</v>
      </c>
      <c r="L288" s="98"/>
      <c r="M288" s="97">
        <v>11688.999999999996</v>
      </c>
      <c r="N288" s="99"/>
      <c r="O288" s="147">
        <v>17080</v>
      </c>
      <c r="P288" s="96"/>
      <c r="Q288" s="148">
        <v>28769</v>
      </c>
      <c r="R288" s="100"/>
      <c r="S288" s="101">
        <v>24</v>
      </c>
      <c r="T288" s="96"/>
      <c r="U288" s="101">
        <v>2</v>
      </c>
      <c r="V288" s="58"/>
      <c r="W288" s="102">
        <f>S288-U288</f>
        <v>22</v>
      </c>
      <c r="X288" s="96"/>
      <c r="Y288" s="101">
        <v>23</v>
      </c>
      <c r="Z288" s="96"/>
      <c r="AA288" s="101">
        <v>1</v>
      </c>
      <c r="AB288" s="58"/>
      <c r="AC288" s="102">
        <f>Y288-AA288</f>
        <v>22</v>
      </c>
      <c r="AD288" s="58"/>
      <c r="AE288" s="101">
        <v>51</v>
      </c>
      <c r="AF288" s="96"/>
      <c r="AG288" s="101">
        <v>3</v>
      </c>
      <c r="AH288" s="58"/>
      <c r="AI288" s="102">
        <f>AE288-AG288</f>
        <v>48</v>
      </c>
      <c r="AJ288" s="96"/>
      <c r="AK288" s="101">
        <v>45</v>
      </c>
      <c r="AL288" s="96"/>
      <c r="AM288" s="101">
        <v>3</v>
      </c>
      <c r="AN288" s="58"/>
      <c r="AO288" s="102">
        <f>AK288-AM288</f>
        <v>42</v>
      </c>
      <c r="AP288" s="58"/>
      <c r="AQ288" s="103">
        <f>MAX((W288+AC288)/2,AC288)</f>
        <v>22</v>
      </c>
      <c r="AR288" s="96"/>
      <c r="AS288" s="103">
        <f>(AI288+AO288)/2</f>
        <v>45</v>
      </c>
      <c r="AT288" s="96"/>
      <c r="AU288" s="104">
        <f>AS288+AQ288</f>
        <v>67</v>
      </c>
      <c r="AV288">
        <f>ROUND(AU288*2.3*190,2)</f>
        <v>29279</v>
      </c>
    </row>
    <row r="289" spans="1:48" x14ac:dyDescent="0.25">
      <c r="A289" s="94">
        <v>118761</v>
      </c>
      <c r="B289" s="5">
        <v>8863718</v>
      </c>
      <c r="C289" s="5">
        <v>886</v>
      </c>
      <c r="D289" s="5" t="s">
        <v>394</v>
      </c>
      <c r="E289" s="6">
        <v>3718</v>
      </c>
      <c r="F289" s="5" t="s">
        <v>269</v>
      </c>
      <c r="G289" s="5" t="s">
        <v>6</v>
      </c>
      <c r="H289" s="5" t="s">
        <v>399</v>
      </c>
      <c r="I289" s="95">
        <v>20011</v>
      </c>
      <c r="J289" s="96"/>
      <c r="K289" s="97">
        <v>34741.499999999993</v>
      </c>
      <c r="L289" s="98"/>
      <c r="M289" s="97">
        <v>14730.499999999993</v>
      </c>
      <c r="N289" s="99"/>
      <c r="O289" s="147">
        <v>20266</v>
      </c>
      <c r="P289" s="96"/>
      <c r="Q289" s="148">
        <v>34997</v>
      </c>
      <c r="R289" s="100"/>
      <c r="S289" s="101">
        <v>24</v>
      </c>
      <c r="T289" s="96"/>
      <c r="U289" s="101">
        <v>0</v>
      </c>
      <c r="V289" s="58"/>
      <c r="W289" s="102">
        <f>S289-U289</f>
        <v>24</v>
      </c>
      <c r="X289" s="96"/>
      <c r="Y289" s="101">
        <v>28</v>
      </c>
      <c r="Z289" s="96"/>
      <c r="AA289" s="101">
        <v>1</v>
      </c>
      <c r="AB289" s="58"/>
      <c r="AC289" s="102">
        <f>Y289-AA289</f>
        <v>27</v>
      </c>
      <c r="AD289" s="58"/>
      <c r="AE289" s="101">
        <v>54</v>
      </c>
      <c r="AF289" s="96"/>
      <c r="AG289" s="101">
        <v>2</v>
      </c>
      <c r="AH289" s="58"/>
      <c r="AI289" s="102">
        <f>AE289-AG289</f>
        <v>52</v>
      </c>
      <c r="AJ289" s="96"/>
      <c r="AK289" s="101">
        <v>54</v>
      </c>
      <c r="AL289" s="96"/>
      <c r="AM289" s="101">
        <v>1</v>
      </c>
      <c r="AN289" s="58"/>
      <c r="AO289" s="102">
        <f>AK289-AM289</f>
        <v>53</v>
      </c>
      <c r="AP289" s="58"/>
      <c r="AQ289" s="103">
        <f>MAX((W289+AC289)/2,AC289)</f>
        <v>27</v>
      </c>
      <c r="AR289" s="96"/>
      <c r="AS289" s="103">
        <f>(AI289+AO289)/2</f>
        <v>52.5</v>
      </c>
      <c r="AT289" s="96"/>
      <c r="AU289" s="104">
        <f>AS289+AQ289</f>
        <v>79.5</v>
      </c>
      <c r="AV289">
        <f>ROUND(AU289*2.3*190,2)</f>
        <v>34741.5</v>
      </c>
    </row>
    <row r="290" spans="1:48" x14ac:dyDescent="0.25">
      <c r="A290" s="94">
        <v>118764</v>
      </c>
      <c r="B290" s="5">
        <v>8863722</v>
      </c>
      <c r="C290" s="5">
        <v>886</v>
      </c>
      <c r="D290" s="5" t="s">
        <v>394</v>
      </c>
      <c r="E290" s="6">
        <v>3722</v>
      </c>
      <c r="F290" s="5" t="s">
        <v>270</v>
      </c>
      <c r="G290" s="5" t="s">
        <v>6</v>
      </c>
      <c r="H290" s="5" t="s">
        <v>399</v>
      </c>
      <c r="I290" s="95">
        <v>13511</v>
      </c>
      <c r="J290" s="96"/>
      <c r="K290" s="97">
        <v>24034.999999999996</v>
      </c>
      <c r="L290" s="98"/>
      <c r="M290" s="97">
        <v>10523.999999999996</v>
      </c>
      <c r="N290" s="99"/>
      <c r="O290" s="147">
        <v>14021</v>
      </c>
      <c r="P290" s="96"/>
      <c r="Q290" s="148">
        <v>24545</v>
      </c>
      <c r="R290" s="100"/>
      <c r="S290" s="101">
        <v>0</v>
      </c>
      <c r="T290" s="96"/>
      <c r="U290" s="101">
        <v>0</v>
      </c>
      <c r="V290" s="58"/>
      <c r="W290" s="102">
        <f>S290-U290</f>
        <v>0</v>
      </c>
      <c r="X290" s="96"/>
      <c r="Y290" s="101">
        <v>21</v>
      </c>
      <c r="Z290" s="96"/>
      <c r="AA290" s="101">
        <v>3</v>
      </c>
      <c r="AB290" s="58"/>
      <c r="AC290" s="102">
        <f>Y290-AA290</f>
        <v>18</v>
      </c>
      <c r="AD290" s="58"/>
      <c r="AE290" s="101">
        <v>39</v>
      </c>
      <c r="AF290" s="96"/>
      <c r="AG290" s="101">
        <v>6</v>
      </c>
      <c r="AH290" s="58"/>
      <c r="AI290" s="102">
        <f>AE290-AG290</f>
        <v>33</v>
      </c>
      <c r="AJ290" s="96"/>
      <c r="AK290" s="101">
        <v>46</v>
      </c>
      <c r="AL290" s="96"/>
      <c r="AM290" s="101">
        <v>5</v>
      </c>
      <c r="AN290" s="58"/>
      <c r="AO290" s="102">
        <f>AK290-AM290</f>
        <v>41</v>
      </c>
      <c r="AP290" s="58"/>
      <c r="AQ290" s="103">
        <f>MAX((W290+AC290)/2,AC290)</f>
        <v>18</v>
      </c>
      <c r="AR290" s="96"/>
      <c r="AS290" s="103">
        <f>(AI290+AO290)/2</f>
        <v>37</v>
      </c>
      <c r="AT290" s="96"/>
      <c r="AU290" s="104">
        <f>AS290+AQ290</f>
        <v>55</v>
      </c>
      <c r="AV290">
        <f>ROUND(AU290*2.3*190,2)</f>
        <v>24035</v>
      </c>
    </row>
    <row r="291" spans="1:48" x14ac:dyDescent="0.25">
      <c r="A291" s="94">
        <v>118765</v>
      </c>
      <c r="B291" s="5">
        <v>8863728</v>
      </c>
      <c r="C291" s="5">
        <v>886</v>
      </c>
      <c r="D291" s="5" t="s">
        <v>394</v>
      </c>
      <c r="E291" s="6">
        <v>3728</v>
      </c>
      <c r="F291" s="5" t="s">
        <v>271</v>
      </c>
      <c r="G291" s="5" t="s">
        <v>6</v>
      </c>
      <c r="H291" s="5" t="s">
        <v>399</v>
      </c>
      <c r="I291" s="95">
        <v>19502</v>
      </c>
      <c r="J291" s="96"/>
      <c r="K291" s="97">
        <v>31682.499999999996</v>
      </c>
      <c r="L291" s="98"/>
      <c r="M291" s="97">
        <v>12180.499999999996</v>
      </c>
      <c r="N291" s="99"/>
      <c r="O291" s="147">
        <v>18482</v>
      </c>
      <c r="P291" s="96"/>
      <c r="Q291" s="148">
        <v>30663</v>
      </c>
      <c r="R291" s="100"/>
      <c r="S291" s="101">
        <v>23</v>
      </c>
      <c r="T291" s="96"/>
      <c r="U291" s="101">
        <v>1</v>
      </c>
      <c r="V291" s="58"/>
      <c r="W291" s="102">
        <f>S291-U291</f>
        <v>22</v>
      </c>
      <c r="X291" s="96"/>
      <c r="Y291" s="101">
        <v>26</v>
      </c>
      <c r="Z291" s="96"/>
      <c r="AA291" s="101">
        <v>2</v>
      </c>
      <c r="AB291" s="58"/>
      <c r="AC291" s="102">
        <f>Y291-AA291</f>
        <v>24</v>
      </c>
      <c r="AD291" s="58"/>
      <c r="AE291" s="101">
        <v>51</v>
      </c>
      <c r="AF291" s="96"/>
      <c r="AG291" s="101">
        <v>2</v>
      </c>
      <c r="AH291" s="58"/>
      <c r="AI291" s="102">
        <f>AE291-AG291</f>
        <v>49</v>
      </c>
      <c r="AJ291" s="96"/>
      <c r="AK291" s="101">
        <v>49</v>
      </c>
      <c r="AL291" s="96"/>
      <c r="AM291" s="101">
        <v>1</v>
      </c>
      <c r="AN291" s="58"/>
      <c r="AO291" s="102">
        <f>AK291-AM291</f>
        <v>48</v>
      </c>
      <c r="AP291" s="58"/>
      <c r="AQ291" s="103">
        <f>MAX((W291+AC291)/2,AC291)</f>
        <v>24</v>
      </c>
      <c r="AR291" s="96"/>
      <c r="AS291" s="103">
        <f>(AI291+AO291)/2</f>
        <v>48.5</v>
      </c>
      <c r="AT291" s="96"/>
      <c r="AU291" s="104">
        <f>AS291+AQ291</f>
        <v>72.5</v>
      </c>
      <c r="AV291">
        <f>ROUND(AU291*2.3*190,2)</f>
        <v>31682.5</v>
      </c>
    </row>
    <row r="292" spans="1:48" x14ac:dyDescent="0.25">
      <c r="A292" s="94">
        <v>118768</v>
      </c>
      <c r="B292" s="5">
        <v>8863733</v>
      </c>
      <c r="C292" s="5">
        <v>886</v>
      </c>
      <c r="D292" s="5" t="s">
        <v>394</v>
      </c>
      <c r="E292" s="6">
        <v>3733</v>
      </c>
      <c r="F292" s="5" t="s">
        <v>272</v>
      </c>
      <c r="G292" s="5" t="s">
        <v>6</v>
      </c>
      <c r="H292" s="5" t="s">
        <v>399</v>
      </c>
      <c r="I292" s="95">
        <v>20266</v>
      </c>
      <c r="J292" s="96"/>
      <c r="K292" s="97">
        <v>36052.499999999993</v>
      </c>
      <c r="L292" s="98"/>
      <c r="M292" s="97">
        <v>15786.499999999993</v>
      </c>
      <c r="N292" s="99"/>
      <c r="O292" s="147">
        <v>21031</v>
      </c>
      <c r="P292" s="96"/>
      <c r="Q292" s="148">
        <v>36818</v>
      </c>
      <c r="R292" s="100"/>
      <c r="S292" s="101">
        <v>29</v>
      </c>
      <c r="T292" s="96"/>
      <c r="U292" s="101">
        <v>0</v>
      </c>
      <c r="V292" s="58"/>
      <c r="W292" s="102">
        <f>S292-U292</f>
        <v>29</v>
      </c>
      <c r="X292" s="96"/>
      <c r="Y292" s="101">
        <v>29</v>
      </c>
      <c r="Z292" s="96"/>
      <c r="AA292" s="101">
        <v>0</v>
      </c>
      <c r="AB292" s="58"/>
      <c r="AC292" s="102">
        <f>Y292-AA292</f>
        <v>29</v>
      </c>
      <c r="AD292" s="58"/>
      <c r="AE292" s="101">
        <v>54</v>
      </c>
      <c r="AF292" s="96"/>
      <c r="AG292" s="101">
        <v>0</v>
      </c>
      <c r="AH292" s="58"/>
      <c r="AI292" s="102">
        <f>AE292-AG292</f>
        <v>54</v>
      </c>
      <c r="AJ292" s="96"/>
      <c r="AK292" s="101">
        <v>53</v>
      </c>
      <c r="AL292" s="96"/>
      <c r="AM292" s="101">
        <v>0</v>
      </c>
      <c r="AN292" s="58"/>
      <c r="AO292" s="102">
        <f>AK292-AM292</f>
        <v>53</v>
      </c>
      <c r="AP292" s="58"/>
      <c r="AQ292" s="103">
        <f>MAX((W292+AC292)/2,AC292)</f>
        <v>29</v>
      </c>
      <c r="AR292" s="96"/>
      <c r="AS292" s="103">
        <f>(AI292+AO292)/2</f>
        <v>53.5</v>
      </c>
      <c r="AT292" s="96"/>
      <c r="AU292" s="104">
        <f>AS292+AQ292</f>
        <v>82.5</v>
      </c>
      <c r="AV292">
        <f>ROUND(AU292*2.3*190,2)</f>
        <v>36052.5</v>
      </c>
    </row>
    <row r="293" spans="1:48" x14ac:dyDescent="0.25">
      <c r="A293" s="94">
        <v>118777</v>
      </c>
      <c r="B293" s="5">
        <v>8863749</v>
      </c>
      <c r="C293" s="5">
        <v>886</v>
      </c>
      <c r="D293" s="5" t="s">
        <v>394</v>
      </c>
      <c r="E293" s="6">
        <v>3749</v>
      </c>
      <c r="F293" s="5" t="s">
        <v>273</v>
      </c>
      <c r="G293" s="5" t="s">
        <v>6</v>
      </c>
      <c r="H293" s="5" t="s">
        <v>399</v>
      </c>
      <c r="I293" s="95">
        <v>17207</v>
      </c>
      <c r="J293" s="96"/>
      <c r="K293" s="97">
        <v>32337.999999999996</v>
      </c>
      <c r="L293" s="98"/>
      <c r="M293" s="97">
        <v>15130.999999999996</v>
      </c>
      <c r="N293" s="99"/>
      <c r="O293" s="147">
        <v>18864</v>
      </c>
      <c r="P293" s="96"/>
      <c r="Q293" s="148">
        <v>33995</v>
      </c>
      <c r="R293" s="100"/>
      <c r="S293" s="101">
        <v>30</v>
      </c>
      <c r="T293" s="96"/>
      <c r="U293" s="101">
        <v>0</v>
      </c>
      <c r="V293" s="58"/>
      <c r="W293" s="102">
        <f>S293-U293</f>
        <v>30</v>
      </c>
      <c r="X293" s="96"/>
      <c r="Y293" s="101">
        <v>28</v>
      </c>
      <c r="Z293" s="96"/>
      <c r="AA293" s="101">
        <v>0</v>
      </c>
      <c r="AB293" s="58"/>
      <c r="AC293" s="102">
        <f>Y293-AA293</f>
        <v>28</v>
      </c>
      <c r="AD293" s="58"/>
      <c r="AE293" s="101">
        <v>55</v>
      </c>
      <c r="AF293" s="96"/>
      <c r="AG293" s="101">
        <v>11</v>
      </c>
      <c r="AH293" s="58"/>
      <c r="AI293" s="102">
        <f>AE293-AG293</f>
        <v>44</v>
      </c>
      <c r="AJ293" s="96"/>
      <c r="AK293" s="101">
        <v>57</v>
      </c>
      <c r="AL293" s="96"/>
      <c r="AM293" s="101">
        <v>11</v>
      </c>
      <c r="AN293" s="58"/>
      <c r="AO293" s="102">
        <f>AK293-AM293</f>
        <v>46</v>
      </c>
      <c r="AP293" s="58"/>
      <c r="AQ293" s="103">
        <f>MAX((W293+AC293)/2,AC293)</f>
        <v>29</v>
      </c>
      <c r="AR293" s="96"/>
      <c r="AS293" s="103">
        <f>(AI293+AO293)/2</f>
        <v>45</v>
      </c>
      <c r="AT293" s="96"/>
      <c r="AU293" s="104">
        <f>AS293+AQ293</f>
        <v>74</v>
      </c>
      <c r="AV293">
        <f>ROUND(AU293*2.3*190,2)</f>
        <v>32338</v>
      </c>
    </row>
    <row r="294" spans="1:48" x14ac:dyDescent="0.25">
      <c r="A294" s="94">
        <v>118781</v>
      </c>
      <c r="B294" s="5">
        <v>8863754</v>
      </c>
      <c r="C294" s="5">
        <v>886</v>
      </c>
      <c r="D294" s="5" t="s">
        <v>394</v>
      </c>
      <c r="E294" s="6">
        <v>3754</v>
      </c>
      <c r="F294" s="5" t="s">
        <v>269</v>
      </c>
      <c r="G294" s="5" t="s">
        <v>6</v>
      </c>
      <c r="H294" s="5" t="s">
        <v>399</v>
      </c>
      <c r="I294" s="95">
        <v>28041</v>
      </c>
      <c r="J294" s="96"/>
      <c r="K294" s="97">
        <v>51347.499999999993</v>
      </c>
      <c r="L294" s="98"/>
      <c r="M294" s="97">
        <v>23306.499999999993</v>
      </c>
      <c r="N294" s="99"/>
      <c r="O294" s="147">
        <v>29953</v>
      </c>
      <c r="P294" s="96"/>
      <c r="Q294" s="148">
        <v>53260</v>
      </c>
      <c r="R294" s="100"/>
      <c r="S294" s="101">
        <v>42</v>
      </c>
      <c r="T294" s="96"/>
      <c r="U294" s="101">
        <v>1</v>
      </c>
      <c r="V294" s="58"/>
      <c r="W294" s="102">
        <f>S294-U294</f>
        <v>41</v>
      </c>
      <c r="X294" s="96"/>
      <c r="Y294" s="101">
        <v>43</v>
      </c>
      <c r="Z294" s="96"/>
      <c r="AA294" s="101">
        <v>1</v>
      </c>
      <c r="AB294" s="58"/>
      <c r="AC294" s="102">
        <f>Y294-AA294</f>
        <v>42</v>
      </c>
      <c r="AD294" s="58"/>
      <c r="AE294" s="101">
        <v>76</v>
      </c>
      <c r="AF294" s="96"/>
      <c r="AG294" s="101">
        <v>1</v>
      </c>
      <c r="AH294" s="58"/>
      <c r="AI294" s="102">
        <f>AE294-AG294</f>
        <v>75</v>
      </c>
      <c r="AJ294" s="96"/>
      <c r="AK294" s="101">
        <v>77</v>
      </c>
      <c r="AL294" s="96"/>
      <c r="AM294" s="101">
        <v>1</v>
      </c>
      <c r="AN294" s="58"/>
      <c r="AO294" s="102">
        <f>AK294-AM294</f>
        <v>76</v>
      </c>
      <c r="AP294" s="58"/>
      <c r="AQ294" s="103">
        <f>MAX((W294+AC294)/2,AC294)</f>
        <v>42</v>
      </c>
      <c r="AR294" s="96"/>
      <c r="AS294" s="103">
        <f>(AI294+AO294)/2</f>
        <v>75.5</v>
      </c>
      <c r="AT294" s="96"/>
      <c r="AU294" s="104">
        <f>AS294+AQ294</f>
        <v>117.5</v>
      </c>
      <c r="AV294">
        <f>ROUND(AU294*2.3*190,2)</f>
        <v>51347.5</v>
      </c>
    </row>
    <row r="295" spans="1:48" x14ac:dyDescent="0.25">
      <c r="A295" s="94">
        <v>133961</v>
      </c>
      <c r="B295" s="5">
        <v>8863893</v>
      </c>
      <c r="C295" s="5">
        <v>886</v>
      </c>
      <c r="D295" s="5" t="s">
        <v>394</v>
      </c>
      <c r="E295" s="6">
        <v>3893</v>
      </c>
      <c r="F295" s="5" t="s">
        <v>310</v>
      </c>
      <c r="G295" s="5" t="s">
        <v>6</v>
      </c>
      <c r="H295" s="5" t="s">
        <v>398</v>
      </c>
      <c r="I295" s="95">
        <v>11854</v>
      </c>
      <c r="J295" s="96"/>
      <c r="K295" s="97">
        <v>25564.499999999996</v>
      </c>
      <c r="L295" s="98"/>
      <c r="M295" s="97">
        <v>13710.499999999996</v>
      </c>
      <c r="N295" s="99"/>
      <c r="O295" s="147">
        <v>14913</v>
      </c>
      <c r="P295" s="96"/>
      <c r="Q295" s="148">
        <v>28624</v>
      </c>
      <c r="R295" s="100"/>
      <c r="S295" s="101">
        <v>30</v>
      </c>
      <c r="T295" s="96"/>
      <c r="U295" s="101">
        <v>9</v>
      </c>
      <c r="V295" s="58"/>
      <c r="W295" s="102">
        <f>S295-U295</f>
        <v>21</v>
      </c>
      <c r="X295" s="96"/>
      <c r="Y295" s="101">
        <v>28</v>
      </c>
      <c r="Z295" s="96"/>
      <c r="AA295" s="101">
        <v>9</v>
      </c>
      <c r="AB295" s="58"/>
      <c r="AC295" s="102">
        <f>Y295-AA295</f>
        <v>19</v>
      </c>
      <c r="AD295" s="58"/>
      <c r="AE295" s="101">
        <v>57</v>
      </c>
      <c r="AF295" s="96"/>
      <c r="AG295" s="101">
        <v>19</v>
      </c>
      <c r="AH295" s="58"/>
      <c r="AI295" s="102">
        <f>AE295-AG295</f>
        <v>38</v>
      </c>
      <c r="AJ295" s="96"/>
      <c r="AK295" s="101">
        <v>57</v>
      </c>
      <c r="AL295" s="96"/>
      <c r="AM295" s="101">
        <v>18</v>
      </c>
      <c r="AN295" s="58"/>
      <c r="AO295" s="102">
        <f>AK295-AM295</f>
        <v>39</v>
      </c>
      <c r="AP295" s="58"/>
      <c r="AQ295" s="103">
        <f>MAX((W295+AC295)/2,AC295)</f>
        <v>20</v>
      </c>
      <c r="AR295" s="96"/>
      <c r="AS295" s="103">
        <f>(AI295+AO295)/2</f>
        <v>38.5</v>
      </c>
      <c r="AT295" s="96"/>
      <c r="AU295" s="104">
        <f>AS295+AQ295</f>
        <v>58.5</v>
      </c>
      <c r="AV295">
        <f>ROUND(AU295*2.3*190,2)</f>
        <v>25564.5</v>
      </c>
    </row>
    <row r="296" spans="1:48" x14ac:dyDescent="0.25">
      <c r="A296" s="94">
        <v>134515</v>
      </c>
      <c r="B296" s="5">
        <v>8863896</v>
      </c>
      <c r="C296" s="5">
        <v>886</v>
      </c>
      <c r="D296" s="5" t="s">
        <v>394</v>
      </c>
      <c r="E296" s="6">
        <v>3896</v>
      </c>
      <c r="F296" s="5" t="s">
        <v>312</v>
      </c>
      <c r="G296" s="5" t="s">
        <v>6</v>
      </c>
      <c r="H296" s="5" t="s">
        <v>398</v>
      </c>
      <c r="I296" s="95">
        <v>12746</v>
      </c>
      <c r="J296" s="96"/>
      <c r="K296" s="97">
        <v>22942.499999999996</v>
      </c>
      <c r="L296" s="98"/>
      <c r="M296" s="97">
        <v>10196.499999999996</v>
      </c>
      <c r="N296" s="99"/>
      <c r="O296" s="147">
        <v>13384</v>
      </c>
      <c r="P296" s="96"/>
      <c r="Q296" s="148">
        <v>23581</v>
      </c>
      <c r="R296" s="100"/>
      <c r="S296" s="101">
        <v>27</v>
      </c>
      <c r="T296" s="96"/>
      <c r="U296" s="101">
        <v>9</v>
      </c>
      <c r="V296" s="58"/>
      <c r="W296" s="102">
        <f>S296-U296</f>
        <v>18</v>
      </c>
      <c r="X296" s="96"/>
      <c r="Y296" s="101">
        <v>27</v>
      </c>
      <c r="Z296" s="96"/>
      <c r="AA296" s="101">
        <v>9</v>
      </c>
      <c r="AB296" s="58"/>
      <c r="AC296" s="102">
        <f>Y296-AA296</f>
        <v>18</v>
      </c>
      <c r="AD296" s="58"/>
      <c r="AE296" s="101">
        <v>44</v>
      </c>
      <c r="AF296" s="96"/>
      <c r="AG296" s="101">
        <v>12</v>
      </c>
      <c r="AH296" s="58"/>
      <c r="AI296" s="102">
        <f>AE296-AG296</f>
        <v>32</v>
      </c>
      <c r="AJ296" s="96"/>
      <c r="AK296" s="101">
        <v>51</v>
      </c>
      <c r="AL296" s="96"/>
      <c r="AM296" s="101">
        <v>14</v>
      </c>
      <c r="AN296" s="58"/>
      <c r="AO296" s="102">
        <f>AK296-AM296</f>
        <v>37</v>
      </c>
      <c r="AP296" s="58"/>
      <c r="AQ296" s="103">
        <f>MAX((W296+AC296)/2,AC296)</f>
        <v>18</v>
      </c>
      <c r="AR296" s="96"/>
      <c r="AS296" s="103">
        <f>(AI296+AO296)/2</f>
        <v>34.5</v>
      </c>
      <c r="AT296" s="96"/>
      <c r="AU296" s="104">
        <f>AS296+AQ296</f>
        <v>52.5</v>
      </c>
      <c r="AV296">
        <f>ROUND(AU296*2.3*190,2)</f>
        <v>22942.5</v>
      </c>
    </row>
    <row r="297" spans="1:48" x14ac:dyDescent="0.25">
      <c r="A297" s="94">
        <v>134857</v>
      </c>
      <c r="B297" s="5">
        <v>8863898</v>
      </c>
      <c r="C297" s="5">
        <v>886</v>
      </c>
      <c r="D297" s="5" t="s">
        <v>394</v>
      </c>
      <c r="E297" s="6">
        <v>3898</v>
      </c>
      <c r="F297" s="5" t="s">
        <v>314</v>
      </c>
      <c r="G297" s="5" t="s">
        <v>6</v>
      </c>
      <c r="H297" s="5" t="s">
        <v>398</v>
      </c>
      <c r="I297" s="95">
        <v>14276</v>
      </c>
      <c r="J297" s="96"/>
      <c r="K297" s="97">
        <v>33867.499999999993</v>
      </c>
      <c r="L297" s="98"/>
      <c r="M297" s="97">
        <v>19591.499999999993</v>
      </c>
      <c r="N297" s="99"/>
      <c r="O297" s="147">
        <v>19757</v>
      </c>
      <c r="P297" s="96"/>
      <c r="Q297" s="148">
        <v>39349</v>
      </c>
      <c r="R297" s="100"/>
      <c r="S297" s="101">
        <v>41</v>
      </c>
      <c r="T297" s="96"/>
      <c r="U297" s="101">
        <v>0</v>
      </c>
      <c r="V297" s="58"/>
      <c r="W297" s="102">
        <f>S297-U297</f>
        <v>41</v>
      </c>
      <c r="X297" s="96"/>
      <c r="Y297" s="101">
        <v>30</v>
      </c>
      <c r="Z297" s="96"/>
      <c r="AA297" s="101">
        <v>8</v>
      </c>
      <c r="AB297" s="58"/>
      <c r="AC297" s="102">
        <f>Y297-AA297</f>
        <v>22</v>
      </c>
      <c r="AD297" s="58"/>
      <c r="AE297" s="101">
        <v>84</v>
      </c>
      <c r="AF297" s="96"/>
      <c r="AG297" s="101">
        <v>27</v>
      </c>
      <c r="AH297" s="58"/>
      <c r="AI297" s="102">
        <f>AE297-AG297</f>
        <v>57</v>
      </c>
      <c r="AJ297" s="96"/>
      <c r="AK297" s="101">
        <v>62</v>
      </c>
      <c r="AL297" s="96"/>
      <c r="AM297" s="101">
        <v>27</v>
      </c>
      <c r="AN297" s="58"/>
      <c r="AO297" s="102">
        <f>AK297-AM297</f>
        <v>35</v>
      </c>
      <c r="AP297" s="58"/>
      <c r="AQ297" s="103">
        <f>MAX((W297+AC297)/2,AC297)</f>
        <v>31.5</v>
      </c>
      <c r="AR297" s="96"/>
      <c r="AS297" s="103">
        <f>(AI297+AO297)/2</f>
        <v>46</v>
      </c>
      <c r="AT297" s="96"/>
      <c r="AU297" s="104">
        <f>AS297+AQ297</f>
        <v>77.5</v>
      </c>
      <c r="AV297">
        <f>ROUND(AU297*2.3*190,2)</f>
        <v>33867.5</v>
      </c>
    </row>
    <row r="298" spans="1:48" x14ac:dyDescent="0.25">
      <c r="A298" s="94">
        <v>131020</v>
      </c>
      <c r="B298" s="5">
        <v>8863902</v>
      </c>
      <c r="C298" s="5">
        <v>886</v>
      </c>
      <c r="D298" s="5" t="s">
        <v>394</v>
      </c>
      <c r="E298" s="6">
        <v>3902</v>
      </c>
      <c r="F298" s="5" t="s">
        <v>302</v>
      </c>
      <c r="G298" s="5" t="s">
        <v>6</v>
      </c>
      <c r="H298" s="5" t="s">
        <v>396</v>
      </c>
      <c r="I298" s="95">
        <v>35561</v>
      </c>
      <c r="J298" s="96"/>
      <c r="K298" s="97">
        <v>57683.999999999993</v>
      </c>
      <c r="L298" s="98"/>
      <c r="M298" s="97">
        <v>22122.999999999993</v>
      </c>
      <c r="N298" s="99"/>
      <c r="O298" s="147">
        <v>33649</v>
      </c>
      <c r="P298" s="96"/>
      <c r="Q298" s="148">
        <v>55772</v>
      </c>
      <c r="R298" s="100"/>
      <c r="S298" s="101">
        <v>43</v>
      </c>
      <c r="T298" s="96"/>
      <c r="U298" s="101">
        <v>8</v>
      </c>
      <c r="V298" s="58"/>
      <c r="W298" s="102">
        <f>S298-U298</f>
        <v>35</v>
      </c>
      <c r="X298" s="96"/>
      <c r="Y298" s="101">
        <v>47</v>
      </c>
      <c r="Z298" s="96"/>
      <c r="AA298" s="101">
        <v>9</v>
      </c>
      <c r="AB298" s="58"/>
      <c r="AC298" s="102">
        <f>Y298-AA298</f>
        <v>38</v>
      </c>
      <c r="AD298" s="58"/>
      <c r="AE298" s="101">
        <v>112</v>
      </c>
      <c r="AF298" s="96"/>
      <c r="AG298" s="101">
        <v>21</v>
      </c>
      <c r="AH298" s="58"/>
      <c r="AI298" s="102">
        <f>AE298-AG298</f>
        <v>91</v>
      </c>
      <c r="AJ298" s="96"/>
      <c r="AK298" s="101">
        <v>124</v>
      </c>
      <c r="AL298" s="96"/>
      <c r="AM298" s="101">
        <v>27</v>
      </c>
      <c r="AN298" s="58"/>
      <c r="AO298" s="102">
        <f>AK298-AM298</f>
        <v>97</v>
      </c>
      <c r="AP298" s="58"/>
      <c r="AQ298" s="103">
        <f>MAX((W298+AC298)/2,AC298)</f>
        <v>38</v>
      </c>
      <c r="AR298" s="96"/>
      <c r="AS298" s="103">
        <f>(AI298+AO298)/2</f>
        <v>94</v>
      </c>
      <c r="AT298" s="96"/>
      <c r="AU298" s="104">
        <f>AS298+AQ298</f>
        <v>132</v>
      </c>
      <c r="AV298">
        <f>ROUND(AU298*2.3*190,2)</f>
        <v>57684</v>
      </c>
    </row>
    <row r="299" spans="1:48" x14ac:dyDescent="0.25">
      <c r="A299" s="94">
        <v>133177</v>
      </c>
      <c r="B299" s="5">
        <v>8863904</v>
      </c>
      <c r="C299" s="5">
        <v>886</v>
      </c>
      <c r="D299" s="5" t="s">
        <v>394</v>
      </c>
      <c r="E299" s="6">
        <v>3904</v>
      </c>
      <c r="F299" s="5" t="s">
        <v>307</v>
      </c>
      <c r="G299" s="5" t="s">
        <v>6</v>
      </c>
      <c r="H299" s="5" t="s">
        <v>398</v>
      </c>
      <c r="I299" s="95">
        <v>21413</v>
      </c>
      <c r="J299" s="96"/>
      <c r="K299" s="97">
        <v>41296.499999999993</v>
      </c>
      <c r="L299" s="98"/>
      <c r="M299" s="97">
        <v>19883.499999999993</v>
      </c>
      <c r="N299" s="99"/>
      <c r="O299" s="147">
        <v>24090</v>
      </c>
      <c r="P299" s="96"/>
      <c r="Q299" s="148">
        <v>43974</v>
      </c>
      <c r="R299" s="100"/>
      <c r="S299" s="101">
        <v>50</v>
      </c>
      <c r="T299" s="96"/>
      <c r="U299" s="101">
        <v>19</v>
      </c>
      <c r="V299" s="58"/>
      <c r="W299" s="102">
        <f>S299-U299</f>
        <v>31</v>
      </c>
      <c r="X299" s="96"/>
      <c r="Y299" s="101">
        <v>49</v>
      </c>
      <c r="Z299" s="96"/>
      <c r="AA299" s="101">
        <v>15</v>
      </c>
      <c r="AB299" s="58"/>
      <c r="AC299" s="102">
        <f>Y299-AA299</f>
        <v>34</v>
      </c>
      <c r="AD299" s="58"/>
      <c r="AE299" s="101">
        <v>106</v>
      </c>
      <c r="AF299" s="96"/>
      <c r="AG299" s="101">
        <v>43</v>
      </c>
      <c r="AH299" s="58"/>
      <c r="AI299" s="102">
        <f>AE299-AG299</f>
        <v>63</v>
      </c>
      <c r="AJ299" s="96"/>
      <c r="AK299" s="101">
        <v>105</v>
      </c>
      <c r="AL299" s="96"/>
      <c r="AM299" s="101">
        <v>47</v>
      </c>
      <c r="AN299" s="58"/>
      <c r="AO299" s="102">
        <f>AK299-AM299</f>
        <v>58</v>
      </c>
      <c r="AP299" s="58"/>
      <c r="AQ299" s="103">
        <f>MAX((W299+AC299)/2,AC299)</f>
        <v>34</v>
      </c>
      <c r="AR299" s="96"/>
      <c r="AS299" s="103">
        <f>(AI299+AO299)/2</f>
        <v>60.5</v>
      </c>
      <c r="AT299" s="96"/>
      <c r="AU299" s="104">
        <f>AS299+AQ299</f>
        <v>94.5</v>
      </c>
      <c r="AV299">
        <f>ROUND(AU299*2.3*190,2)</f>
        <v>41296.5</v>
      </c>
    </row>
    <row r="300" spans="1:48" x14ac:dyDescent="0.25">
      <c r="A300" s="94">
        <v>135106</v>
      </c>
      <c r="B300" s="5">
        <v>8863906</v>
      </c>
      <c r="C300" s="5">
        <v>886</v>
      </c>
      <c r="D300" s="5" t="s">
        <v>394</v>
      </c>
      <c r="E300" s="6">
        <v>3906</v>
      </c>
      <c r="F300" s="5" t="s">
        <v>316</v>
      </c>
      <c r="G300" s="5" t="s">
        <v>6</v>
      </c>
      <c r="H300" s="5" t="s">
        <v>398</v>
      </c>
      <c r="I300" s="95">
        <v>30845</v>
      </c>
      <c r="J300" s="96"/>
      <c r="K300" s="97">
        <v>56372.999999999993</v>
      </c>
      <c r="L300" s="98"/>
      <c r="M300" s="97">
        <v>25527.999999999993</v>
      </c>
      <c r="N300" s="99"/>
      <c r="O300" s="147">
        <v>32885</v>
      </c>
      <c r="P300" s="96"/>
      <c r="Q300" s="148">
        <v>58413</v>
      </c>
      <c r="R300" s="100"/>
      <c r="S300" s="101">
        <v>50</v>
      </c>
      <c r="T300" s="96"/>
      <c r="U300" s="101">
        <v>6</v>
      </c>
      <c r="V300" s="58"/>
      <c r="W300" s="102">
        <f>S300-U300</f>
        <v>44</v>
      </c>
      <c r="X300" s="96"/>
      <c r="Y300" s="101">
        <v>46</v>
      </c>
      <c r="Z300" s="96"/>
      <c r="AA300" s="101">
        <v>1</v>
      </c>
      <c r="AB300" s="58"/>
      <c r="AC300" s="102">
        <f>Y300-AA300</f>
        <v>45</v>
      </c>
      <c r="AD300" s="58"/>
      <c r="AE300" s="101">
        <v>86</v>
      </c>
      <c r="AF300" s="96"/>
      <c r="AG300" s="101">
        <v>5</v>
      </c>
      <c r="AH300" s="58"/>
      <c r="AI300" s="102">
        <f>AE300-AG300</f>
        <v>81</v>
      </c>
      <c r="AJ300" s="96"/>
      <c r="AK300" s="101">
        <v>92</v>
      </c>
      <c r="AL300" s="96"/>
      <c r="AM300" s="101">
        <v>5</v>
      </c>
      <c r="AN300" s="58"/>
      <c r="AO300" s="102">
        <f>AK300-AM300</f>
        <v>87</v>
      </c>
      <c r="AP300" s="58"/>
      <c r="AQ300" s="103">
        <f>MAX((W300+AC300)/2,AC300)</f>
        <v>45</v>
      </c>
      <c r="AR300" s="96"/>
      <c r="AS300" s="103">
        <f>(AI300+AO300)/2</f>
        <v>84</v>
      </c>
      <c r="AT300" s="96"/>
      <c r="AU300" s="104">
        <f>AS300+AQ300</f>
        <v>129</v>
      </c>
      <c r="AV300">
        <f>ROUND(AU300*2.3*190,2)</f>
        <v>56373</v>
      </c>
    </row>
    <row r="301" spans="1:48" x14ac:dyDescent="0.25">
      <c r="A301" s="94">
        <v>135118</v>
      </c>
      <c r="B301" s="5">
        <v>8863907</v>
      </c>
      <c r="C301" s="5">
        <v>886</v>
      </c>
      <c r="D301" s="5" t="s">
        <v>394</v>
      </c>
      <c r="E301" s="6">
        <v>3907</v>
      </c>
      <c r="F301" s="5" t="s">
        <v>317</v>
      </c>
      <c r="G301" s="5" t="s">
        <v>6</v>
      </c>
      <c r="H301" s="5" t="s">
        <v>398</v>
      </c>
      <c r="I301" s="95">
        <v>21796</v>
      </c>
      <c r="J301" s="96"/>
      <c r="K301" s="97">
        <v>57028.499999999993</v>
      </c>
      <c r="L301" s="98"/>
      <c r="M301" s="97">
        <v>35232.499999999993</v>
      </c>
      <c r="N301" s="99"/>
      <c r="O301" s="147">
        <v>33267</v>
      </c>
      <c r="P301" s="96"/>
      <c r="Q301" s="148">
        <v>68500</v>
      </c>
      <c r="R301" s="100"/>
      <c r="S301" s="101">
        <v>56</v>
      </c>
      <c r="T301" s="96"/>
      <c r="U301" s="101">
        <v>0</v>
      </c>
      <c r="V301" s="58"/>
      <c r="W301" s="102">
        <f>S301-U301</f>
        <v>56</v>
      </c>
      <c r="X301" s="96"/>
      <c r="Y301" s="101">
        <v>58</v>
      </c>
      <c r="Z301" s="96"/>
      <c r="AA301" s="101">
        <v>0</v>
      </c>
      <c r="AB301" s="58"/>
      <c r="AC301" s="102">
        <f>Y301-AA301</f>
        <v>58</v>
      </c>
      <c r="AD301" s="58"/>
      <c r="AE301" s="101">
        <v>79</v>
      </c>
      <c r="AF301" s="96"/>
      <c r="AG301" s="101">
        <v>8</v>
      </c>
      <c r="AH301" s="58"/>
      <c r="AI301" s="102">
        <f>AE301-AG301</f>
        <v>71</v>
      </c>
      <c r="AJ301" s="96"/>
      <c r="AK301" s="101">
        <v>84</v>
      </c>
      <c r="AL301" s="96"/>
      <c r="AM301" s="101">
        <v>10</v>
      </c>
      <c r="AN301" s="58"/>
      <c r="AO301" s="102">
        <f>AK301-AM301</f>
        <v>74</v>
      </c>
      <c r="AP301" s="58"/>
      <c r="AQ301" s="103">
        <f>MAX((W301+AC301)/2,AC301)</f>
        <v>58</v>
      </c>
      <c r="AR301" s="96"/>
      <c r="AS301" s="103">
        <f>(AI301+AO301)/2</f>
        <v>72.5</v>
      </c>
      <c r="AT301" s="96"/>
      <c r="AU301" s="104">
        <f>AS301+AQ301</f>
        <v>130.5</v>
      </c>
      <c r="AV301">
        <f>ROUND(AU301*2.3*190,2)</f>
        <v>57028.5</v>
      </c>
    </row>
    <row r="302" spans="1:48" x14ac:dyDescent="0.25">
      <c r="A302" s="94">
        <v>135125</v>
      </c>
      <c r="B302" s="5">
        <v>8863909</v>
      </c>
      <c r="C302" s="5">
        <v>886</v>
      </c>
      <c r="D302" s="5" t="s">
        <v>394</v>
      </c>
      <c r="E302" s="6">
        <v>3909</v>
      </c>
      <c r="F302" s="5" t="s">
        <v>318</v>
      </c>
      <c r="G302" s="5" t="s">
        <v>6</v>
      </c>
      <c r="H302" s="5" t="s">
        <v>398</v>
      </c>
      <c r="I302" s="95">
        <v>26257</v>
      </c>
      <c r="J302" s="96"/>
      <c r="K302" s="97">
        <v>34522.999999999993</v>
      </c>
      <c r="L302" s="98"/>
      <c r="M302" s="97">
        <v>8265.9999999999927</v>
      </c>
      <c r="N302" s="99"/>
      <c r="O302" s="147">
        <v>20139</v>
      </c>
      <c r="P302" s="96"/>
      <c r="Q302" s="148">
        <v>28405</v>
      </c>
      <c r="R302" s="100"/>
      <c r="S302" s="101">
        <v>49</v>
      </c>
      <c r="T302" s="96"/>
      <c r="U302" s="101">
        <v>18</v>
      </c>
      <c r="V302" s="58"/>
      <c r="W302" s="102">
        <f>S302-U302</f>
        <v>31</v>
      </c>
      <c r="X302" s="96"/>
      <c r="Y302" s="101">
        <v>50</v>
      </c>
      <c r="Z302" s="96"/>
      <c r="AA302" s="101">
        <v>21</v>
      </c>
      <c r="AB302" s="58"/>
      <c r="AC302" s="102">
        <f>Y302-AA302</f>
        <v>29</v>
      </c>
      <c r="AD302" s="58"/>
      <c r="AE302" s="101">
        <v>85</v>
      </c>
      <c r="AF302" s="96"/>
      <c r="AG302" s="101">
        <v>36</v>
      </c>
      <c r="AH302" s="58"/>
      <c r="AI302" s="102">
        <f>AE302-AG302</f>
        <v>49</v>
      </c>
      <c r="AJ302" s="96"/>
      <c r="AK302" s="101">
        <v>85</v>
      </c>
      <c r="AL302" s="96"/>
      <c r="AM302" s="101">
        <v>36</v>
      </c>
      <c r="AN302" s="58"/>
      <c r="AO302" s="102">
        <f>AK302-AM302</f>
        <v>49</v>
      </c>
      <c r="AP302" s="58"/>
      <c r="AQ302" s="103">
        <f>MAX((W302+AC302)/2,AC302)</f>
        <v>30</v>
      </c>
      <c r="AR302" s="96"/>
      <c r="AS302" s="103">
        <f>(AI302+AO302)/2</f>
        <v>49</v>
      </c>
      <c r="AT302" s="96"/>
      <c r="AU302" s="104">
        <f>AS302+AQ302</f>
        <v>79</v>
      </c>
      <c r="AV302">
        <f>ROUND(AU302*2.3*190,2)</f>
        <v>34523</v>
      </c>
    </row>
    <row r="303" spans="1:48" x14ac:dyDescent="0.25">
      <c r="A303" s="94">
        <v>135130</v>
      </c>
      <c r="B303" s="5">
        <v>8863910</v>
      </c>
      <c r="C303" s="5">
        <v>886</v>
      </c>
      <c r="D303" s="5" t="s">
        <v>394</v>
      </c>
      <c r="E303" s="6">
        <v>3910</v>
      </c>
      <c r="F303" s="5" t="s">
        <v>319</v>
      </c>
      <c r="G303" s="5" t="s">
        <v>6</v>
      </c>
      <c r="H303" s="5" t="s">
        <v>398</v>
      </c>
      <c r="I303" s="95">
        <v>49327</v>
      </c>
      <c r="J303" s="96"/>
      <c r="K303" s="97">
        <v>97669.499999999985</v>
      </c>
      <c r="L303" s="98"/>
      <c r="M303" s="97">
        <v>48342.499999999985</v>
      </c>
      <c r="N303" s="99"/>
      <c r="O303" s="147">
        <v>56974</v>
      </c>
      <c r="P303" s="96"/>
      <c r="Q303" s="148">
        <v>105317</v>
      </c>
      <c r="R303" s="100"/>
      <c r="S303" s="101">
        <v>78</v>
      </c>
      <c r="T303" s="96"/>
      <c r="U303" s="101">
        <v>3</v>
      </c>
      <c r="V303" s="58"/>
      <c r="W303" s="102">
        <f>S303-U303</f>
        <v>75</v>
      </c>
      <c r="X303" s="96"/>
      <c r="Y303" s="101">
        <v>77</v>
      </c>
      <c r="Z303" s="96"/>
      <c r="AA303" s="101">
        <v>3</v>
      </c>
      <c r="AB303" s="58"/>
      <c r="AC303" s="102">
        <f>Y303-AA303</f>
        <v>74</v>
      </c>
      <c r="AD303" s="58"/>
      <c r="AE303" s="101">
        <v>158</v>
      </c>
      <c r="AF303" s="96"/>
      <c r="AG303" s="101">
        <v>11</v>
      </c>
      <c r="AH303" s="58"/>
      <c r="AI303" s="102">
        <f>AE303-AG303</f>
        <v>147</v>
      </c>
      <c r="AJ303" s="96"/>
      <c r="AK303" s="101">
        <v>161</v>
      </c>
      <c r="AL303" s="96"/>
      <c r="AM303" s="101">
        <v>10</v>
      </c>
      <c r="AN303" s="58"/>
      <c r="AO303" s="102">
        <f>AK303-AM303</f>
        <v>151</v>
      </c>
      <c r="AP303" s="58"/>
      <c r="AQ303" s="103">
        <f>MAX((W303+AC303)/2,AC303)</f>
        <v>74.5</v>
      </c>
      <c r="AR303" s="96"/>
      <c r="AS303" s="103">
        <f>(AI303+AO303)/2</f>
        <v>149</v>
      </c>
      <c r="AT303" s="96"/>
      <c r="AU303" s="104">
        <f>AS303+AQ303</f>
        <v>223.5</v>
      </c>
      <c r="AV303">
        <f>ROUND(AU303*2.3*190,2)</f>
        <v>97669.5</v>
      </c>
    </row>
    <row r="304" spans="1:48" x14ac:dyDescent="0.25">
      <c r="A304" s="94">
        <v>135133</v>
      </c>
      <c r="B304" s="5">
        <v>8863911</v>
      </c>
      <c r="C304" s="5">
        <v>886</v>
      </c>
      <c r="D304" s="5" t="s">
        <v>394</v>
      </c>
      <c r="E304" s="6">
        <v>3911</v>
      </c>
      <c r="F304" s="5" t="s">
        <v>320</v>
      </c>
      <c r="G304" s="5" t="s">
        <v>6</v>
      </c>
      <c r="H304" s="5" t="s">
        <v>398</v>
      </c>
      <c r="I304" s="95">
        <v>14148</v>
      </c>
      <c r="J304" s="96"/>
      <c r="K304" s="97">
        <v>22505.499999999996</v>
      </c>
      <c r="L304" s="98"/>
      <c r="M304" s="97">
        <v>8357.4999999999964</v>
      </c>
      <c r="N304" s="99"/>
      <c r="O304" s="147">
        <v>13129</v>
      </c>
      <c r="P304" s="96"/>
      <c r="Q304" s="148">
        <v>21487</v>
      </c>
      <c r="R304" s="100"/>
      <c r="S304" s="101">
        <v>21</v>
      </c>
      <c r="T304" s="96"/>
      <c r="U304" s="101">
        <v>4</v>
      </c>
      <c r="V304" s="58"/>
      <c r="W304" s="102">
        <f>S304-U304</f>
        <v>17</v>
      </c>
      <c r="X304" s="96"/>
      <c r="Y304" s="101">
        <v>19</v>
      </c>
      <c r="Z304" s="96"/>
      <c r="AA304" s="101">
        <v>0</v>
      </c>
      <c r="AB304" s="58"/>
      <c r="AC304" s="102">
        <f>Y304-AA304</f>
        <v>19</v>
      </c>
      <c r="AD304" s="58"/>
      <c r="AE304" s="101">
        <v>41</v>
      </c>
      <c r="AF304" s="96"/>
      <c r="AG304" s="101">
        <v>10</v>
      </c>
      <c r="AH304" s="58"/>
      <c r="AI304" s="102">
        <f>AE304-AG304</f>
        <v>31</v>
      </c>
      <c r="AJ304" s="96"/>
      <c r="AK304" s="101">
        <v>44</v>
      </c>
      <c r="AL304" s="96"/>
      <c r="AM304" s="101">
        <v>10</v>
      </c>
      <c r="AN304" s="58"/>
      <c r="AO304" s="102">
        <f>AK304-AM304</f>
        <v>34</v>
      </c>
      <c r="AP304" s="58"/>
      <c r="AQ304" s="103">
        <f>MAX((W304+AC304)/2,AC304)</f>
        <v>19</v>
      </c>
      <c r="AR304" s="96"/>
      <c r="AS304" s="103">
        <f>(AI304+AO304)/2</f>
        <v>32.5</v>
      </c>
      <c r="AT304" s="96"/>
      <c r="AU304" s="104">
        <f>AS304+AQ304</f>
        <v>51.5</v>
      </c>
      <c r="AV304">
        <f>ROUND(AU304*2.3*190,2)</f>
        <v>22505.5</v>
      </c>
    </row>
    <row r="305" spans="1:48" x14ac:dyDescent="0.25">
      <c r="A305" s="94">
        <v>135164</v>
      </c>
      <c r="B305" s="5">
        <v>8863913</v>
      </c>
      <c r="C305" s="5">
        <v>886</v>
      </c>
      <c r="D305" s="5" t="s">
        <v>394</v>
      </c>
      <c r="E305" s="6">
        <v>3913</v>
      </c>
      <c r="F305" s="5" t="s">
        <v>321</v>
      </c>
      <c r="G305" s="5" t="s">
        <v>6</v>
      </c>
      <c r="H305" s="5" t="s">
        <v>399</v>
      </c>
      <c r="I305" s="95">
        <v>18737</v>
      </c>
      <c r="J305" s="96"/>
      <c r="K305" s="97">
        <v>30371.499999999996</v>
      </c>
      <c r="L305" s="98"/>
      <c r="M305" s="97">
        <v>11634.499999999996</v>
      </c>
      <c r="N305" s="99"/>
      <c r="O305" s="147">
        <v>17717</v>
      </c>
      <c r="P305" s="96"/>
      <c r="Q305" s="148">
        <v>29352</v>
      </c>
      <c r="R305" s="100"/>
      <c r="S305" s="101">
        <v>23</v>
      </c>
      <c r="T305" s="96"/>
      <c r="U305" s="101">
        <v>4</v>
      </c>
      <c r="V305" s="58"/>
      <c r="W305" s="102">
        <f>S305-U305</f>
        <v>19</v>
      </c>
      <c r="X305" s="96"/>
      <c r="Y305" s="101">
        <v>22</v>
      </c>
      <c r="Z305" s="96"/>
      <c r="AA305" s="101">
        <v>4</v>
      </c>
      <c r="AB305" s="58"/>
      <c r="AC305" s="102">
        <f>Y305-AA305</f>
        <v>18</v>
      </c>
      <c r="AD305" s="58"/>
      <c r="AE305" s="101">
        <v>58</v>
      </c>
      <c r="AF305" s="96"/>
      <c r="AG305" s="101">
        <v>8</v>
      </c>
      <c r="AH305" s="58"/>
      <c r="AI305" s="102">
        <f>AE305-AG305</f>
        <v>50</v>
      </c>
      <c r="AJ305" s="96"/>
      <c r="AK305" s="101">
        <v>61</v>
      </c>
      <c r="AL305" s="96"/>
      <c r="AM305" s="101">
        <v>9</v>
      </c>
      <c r="AN305" s="58"/>
      <c r="AO305" s="102">
        <f>AK305-AM305</f>
        <v>52</v>
      </c>
      <c r="AP305" s="58"/>
      <c r="AQ305" s="103">
        <f>MAX((W305+AC305)/2,AC305)</f>
        <v>18.5</v>
      </c>
      <c r="AR305" s="96"/>
      <c r="AS305" s="103">
        <f>(AI305+AO305)/2</f>
        <v>51</v>
      </c>
      <c r="AT305" s="96"/>
      <c r="AU305" s="104">
        <f>AS305+AQ305</f>
        <v>69.5</v>
      </c>
      <c r="AV305">
        <f>ROUND(AU305*2.3*190,2)</f>
        <v>30371.5</v>
      </c>
    </row>
    <row r="306" spans="1:48" x14ac:dyDescent="0.25">
      <c r="A306" s="94">
        <v>135179</v>
      </c>
      <c r="B306" s="5">
        <v>8863914</v>
      </c>
      <c r="C306" s="5">
        <v>886</v>
      </c>
      <c r="D306" s="5" t="s">
        <v>394</v>
      </c>
      <c r="E306" s="6">
        <v>3914</v>
      </c>
      <c r="F306" s="5" t="s">
        <v>322</v>
      </c>
      <c r="G306" s="5" t="s">
        <v>6</v>
      </c>
      <c r="H306" s="5" t="s">
        <v>398</v>
      </c>
      <c r="I306" s="95">
        <v>44483</v>
      </c>
      <c r="J306" s="96"/>
      <c r="K306" s="97">
        <v>82155.999999999985</v>
      </c>
      <c r="L306" s="98"/>
      <c r="M306" s="97">
        <v>37672.999999999985</v>
      </c>
      <c r="N306" s="99"/>
      <c r="O306" s="147">
        <v>47925</v>
      </c>
      <c r="P306" s="96"/>
      <c r="Q306" s="148">
        <v>85598</v>
      </c>
      <c r="R306" s="100"/>
      <c r="S306" s="101">
        <v>72</v>
      </c>
      <c r="T306" s="96"/>
      <c r="U306" s="101">
        <v>6</v>
      </c>
      <c r="V306" s="58"/>
      <c r="W306" s="102">
        <f>S306-U306</f>
        <v>66</v>
      </c>
      <c r="X306" s="96"/>
      <c r="Y306" s="101">
        <v>64</v>
      </c>
      <c r="Z306" s="96"/>
      <c r="AA306" s="101">
        <v>6</v>
      </c>
      <c r="AB306" s="58"/>
      <c r="AC306" s="102">
        <f>Y306-AA306</f>
        <v>58</v>
      </c>
      <c r="AD306" s="58"/>
      <c r="AE306" s="101">
        <v>165</v>
      </c>
      <c r="AF306" s="96"/>
      <c r="AG306" s="101">
        <v>21</v>
      </c>
      <c r="AH306" s="58"/>
      <c r="AI306" s="102">
        <f>AE306-AG306</f>
        <v>144</v>
      </c>
      <c r="AJ306" s="96"/>
      <c r="AK306" s="101">
        <v>125</v>
      </c>
      <c r="AL306" s="96"/>
      <c r="AM306" s="101">
        <v>17</v>
      </c>
      <c r="AN306" s="58"/>
      <c r="AO306" s="102">
        <f>AK306-AM306</f>
        <v>108</v>
      </c>
      <c r="AP306" s="58"/>
      <c r="AQ306" s="103">
        <f>MAX((W306+AC306)/2,AC306)</f>
        <v>62</v>
      </c>
      <c r="AR306" s="96"/>
      <c r="AS306" s="103">
        <f>(AI306+AO306)/2</f>
        <v>126</v>
      </c>
      <c r="AT306" s="96"/>
      <c r="AU306" s="104">
        <f>AS306+AQ306</f>
        <v>188</v>
      </c>
      <c r="AV306">
        <f>ROUND(AU306*2.3*190,2)</f>
        <v>82156</v>
      </c>
    </row>
    <row r="307" spans="1:48" x14ac:dyDescent="0.25">
      <c r="A307" s="94">
        <v>135197</v>
      </c>
      <c r="B307" s="5">
        <v>8863916</v>
      </c>
      <c r="C307" s="5">
        <v>886</v>
      </c>
      <c r="D307" s="5" t="s">
        <v>394</v>
      </c>
      <c r="E307" s="6">
        <v>3916</v>
      </c>
      <c r="F307" s="5" t="s">
        <v>323</v>
      </c>
      <c r="G307" s="5" t="s">
        <v>6</v>
      </c>
      <c r="H307" s="5" t="s">
        <v>398</v>
      </c>
      <c r="I307" s="95">
        <v>14786</v>
      </c>
      <c r="J307" s="96"/>
      <c r="K307" s="97">
        <v>36926.499999999993</v>
      </c>
      <c r="L307" s="98"/>
      <c r="M307" s="97">
        <v>22140.499999999993</v>
      </c>
      <c r="N307" s="99"/>
      <c r="O307" s="147">
        <v>21541</v>
      </c>
      <c r="P307" s="96"/>
      <c r="Q307" s="148">
        <v>43682</v>
      </c>
      <c r="R307" s="100"/>
      <c r="S307" s="101">
        <v>43</v>
      </c>
      <c r="T307" s="96"/>
      <c r="U307" s="101">
        <v>12</v>
      </c>
      <c r="V307" s="58"/>
      <c r="W307" s="102">
        <f>S307-U307</f>
        <v>31</v>
      </c>
      <c r="X307" s="96"/>
      <c r="Y307" s="101">
        <v>46</v>
      </c>
      <c r="Z307" s="96"/>
      <c r="AA307" s="101">
        <v>10</v>
      </c>
      <c r="AB307" s="58"/>
      <c r="AC307" s="102">
        <f>Y307-AA307</f>
        <v>36</v>
      </c>
      <c r="AD307" s="58"/>
      <c r="AE307" s="101">
        <v>67</v>
      </c>
      <c r="AF307" s="96"/>
      <c r="AG307" s="101">
        <v>22</v>
      </c>
      <c r="AH307" s="58"/>
      <c r="AI307" s="102">
        <f>AE307-AG307</f>
        <v>45</v>
      </c>
      <c r="AJ307" s="96"/>
      <c r="AK307" s="101">
        <v>82</v>
      </c>
      <c r="AL307" s="96"/>
      <c r="AM307" s="101">
        <v>30</v>
      </c>
      <c r="AN307" s="58"/>
      <c r="AO307" s="102">
        <f>AK307-AM307</f>
        <v>52</v>
      </c>
      <c r="AP307" s="58"/>
      <c r="AQ307" s="103">
        <f>MAX((W307+AC307)/2,AC307)</f>
        <v>36</v>
      </c>
      <c r="AR307" s="96"/>
      <c r="AS307" s="103">
        <f>(AI307+AO307)/2</f>
        <v>48.5</v>
      </c>
      <c r="AT307" s="96"/>
      <c r="AU307" s="104">
        <f>AS307+AQ307</f>
        <v>84.5</v>
      </c>
      <c r="AV307">
        <f>ROUND(AU307*2.3*190,2)</f>
        <v>36926.5</v>
      </c>
    </row>
    <row r="308" spans="1:48" x14ac:dyDescent="0.25">
      <c r="A308" s="94">
        <v>135212</v>
      </c>
      <c r="B308" s="5">
        <v>8863917</v>
      </c>
      <c r="C308" s="5">
        <v>886</v>
      </c>
      <c r="D308" s="5" t="s">
        <v>394</v>
      </c>
      <c r="E308" s="6">
        <v>3917</v>
      </c>
      <c r="F308" s="5" t="s">
        <v>324</v>
      </c>
      <c r="G308" s="5" t="s">
        <v>6</v>
      </c>
      <c r="H308" s="5" t="s">
        <v>398</v>
      </c>
      <c r="I308" s="95">
        <v>41552</v>
      </c>
      <c r="J308" s="96"/>
      <c r="K308" s="97">
        <v>93299.499999999985</v>
      </c>
      <c r="L308" s="98"/>
      <c r="M308" s="97">
        <v>51747.499999999985</v>
      </c>
      <c r="N308" s="99"/>
      <c r="O308" s="147">
        <v>54425</v>
      </c>
      <c r="P308" s="96"/>
      <c r="Q308" s="148">
        <v>106173</v>
      </c>
      <c r="R308" s="100"/>
      <c r="S308" s="101">
        <v>93</v>
      </c>
      <c r="T308" s="96"/>
      <c r="U308" s="101">
        <v>22</v>
      </c>
      <c r="V308" s="58"/>
      <c r="W308" s="102">
        <f>S308-U308</f>
        <v>71</v>
      </c>
      <c r="X308" s="96"/>
      <c r="Y308" s="101">
        <v>88</v>
      </c>
      <c r="Z308" s="96"/>
      <c r="AA308" s="101">
        <v>19</v>
      </c>
      <c r="AB308" s="58"/>
      <c r="AC308" s="102">
        <f>Y308-AA308</f>
        <v>69</v>
      </c>
      <c r="AD308" s="58"/>
      <c r="AE308" s="101">
        <v>175</v>
      </c>
      <c r="AF308" s="96"/>
      <c r="AG308" s="101">
        <v>38</v>
      </c>
      <c r="AH308" s="58"/>
      <c r="AI308" s="102">
        <f>AE308-AG308</f>
        <v>137</v>
      </c>
      <c r="AJ308" s="96"/>
      <c r="AK308" s="101">
        <v>192</v>
      </c>
      <c r="AL308" s="96"/>
      <c r="AM308" s="101">
        <v>42</v>
      </c>
      <c r="AN308" s="58"/>
      <c r="AO308" s="102">
        <f>AK308-AM308</f>
        <v>150</v>
      </c>
      <c r="AP308" s="58"/>
      <c r="AQ308" s="103">
        <f>MAX((W308+AC308)/2,AC308)</f>
        <v>70</v>
      </c>
      <c r="AR308" s="96"/>
      <c r="AS308" s="103">
        <f>(AI308+AO308)/2</f>
        <v>143.5</v>
      </c>
      <c r="AT308" s="96"/>
      <c r="AU308" s="104">
        <f>AS308+AQ308</f>
        <v>213.5</v>
      </c>
      <c r="AV308">
        <f>ROUND(AU308*2.3*190,2)</f>
        <v>93299.5</v>
      </c>
    </row>
    <row r="309" spans="1:48" x14ac:dyDescent="0.25">
      <c r="A309" s="94">
        <v>135214</v>
      </c>
      <c r="B309" s="5">
        <v>8863918</v>
      </c>
      <c r="C309" s="5">
        <v>886</v>
      </c>
      <c r="D309" s="5" t="s">
        <v>394</v>
      </c>
      <c r="E309" s="6">
        <v>3918</v>
      </c>
      <c r="F309" s="5" t="s">
        <v>325</v>
      </c>
      <c r="G309" s="5" t="s">
        <v>6</v>
      </c>
      <c r="H309" s="5" t="s">
        <v>398</v>
      </c>
      <c r="I309" s="95">
        <v>43464</v>
      </c>
      <c r="J309" s="96"/>
      <c r="K309" s="97">
        <v>71886.499999999985</v>
      </c>
      <c r="L309" s="98"/>
      <c r="M309" s="97">
        <v>28422.499999999985</v>
      </c>
      <c r="N309" s="99"/>
      <c r="O309" s="147">
        <v>41934</v>
      </c>
      <c r="P309" s="96"/>
      <c r="Q309" s="148">
        <v>70357</v>
      </c>
      <c r="R309" s="100"/>
      <c r="S309" s="101">
        <v>74</v>
      </c>
      <c r="T309" s="96"/>
      <c r="U309" s="101">
        <v>15</v>
      </c>
      <c r="V309" s="58"/>
      <c r="W309" s="102">
        <f>S309-U309</f>
        <v>59</v>
      </c>
      <c r="X309" s="96"/>
      <c r="Y309" s="101">
        <v>80</v>
      </c>
      <c r="Z309" s="96"/>
      <c r="AA309" s="101">
        <v>17</v>
      </c>
      <c r="AB309" s="58"/>
      <c r="AC309" s="102">
        <f>Y309-AA309</f>
        <v>63</v>
      </c>
      <c r="AD309" s="58"/>
      <c r="AE309" s="101">
        <v>166</v>
      </c>
      <c r="AF309" s="96"/>
      <c r="AG309" s="101">
        <v>63</v>
      </c>
      <c r="AH309" s="58"/>
      <c r="AI309" s="102">
        <f>AE309-AG309</f>
        <v>103</v>
      </c>
      <c r="AJ309" s="96"/>
      <c r="AK309" s="101">
        <v>163</v>
      </c>
      <c r="AL309" s="96"/>
      <c r="AM309" s="101">
        <v>63</v>
      </c>
      <c r="AN309" s="58"/>
      <c r="AO309" s="102">
        <f>AK309-AM309</f>
        <v>100</v>
      </c>
      <c r="AP309" s="58"/>
      <c r="AQ309" s="103">
        <f>MAX((W309+AC309)/2,AC309)</f>
        <v>63</v>
      </c>
      <c r="AR309" s="96"/>
      <c r="AS309" s="103">
        <f>(AI309+AO309)/2</f>
        <v>101.5</v>
      </c>
      <c r="AT309" s="96"/>
      <c r="AU309" s="104">
        <f>AS309+AQ309</f>
        <v>164.5</v>
      </c>
      <c r="AV309">
        <f>ROUND(AU309*2.3*190,2)</f>
        <v>71886.5</v>
      </c>
    </row>
    <row r="310" spans="1:48" x14ac:dyDescent="0.25">
      <c r="A310" s="94">
        <v>135280</v>
      </c>
      <c r="B310" s="5">
        <v>8863919</v>
      </c>
      <c r="C310" s="5">
        <v>886</v>
      </c>
      <c r="D310" s="5" t="s">
        <v>394</v>
      </c>
      <c r="E310" s="6">
        <v>3919</v>
      </c>
      <c r="F310" s="5" t="s">
        <v>326</v>
      </c>
      <c r="G310" s="5" t="s">
        <v>6</v>
      </c>
      <c r="H310" s="5" t="s">
        <v>398</v>
      </c>
      <c r="I310" s="95">
        <v>33395</v>
      </c>
      <c r="J310" s="96"/>
      <c r="K310" s="97">
        <v>69482.999999999985</v>
      </c>
      <c r="L310" s="98"/>
      <c r="M310" s="97">
        <v>36087.999999999985</v>
      </c>
      <c r="N310" s="99"/>
      <c r="O310" s="147">
        <v>40532</v>
      </c>
      <c r="P310" s="96"/>
      <c r="Q310" s="148">
        <v>76620</v>
      </c>
      <c r="R310" s="100"/>
      <c r="S310" s="101">
        <v>60</v>
      </c>
      <c r="T310" s="96"/>
      <c r="U310" s="101">
        <v>5</v>
      </c>
      <c r="V310" s="58"/>
      <c r="W310" s="102">
        <f>S310-U310</f>
        <v>55</v>
      </c>
      <c r="X310" s="96"/>
      <c r="Y310" s="101">
        <v>60</v>
      </c>
      <c r="Z310" s="96"/>
      <c r="AA310" s="101">
        <v>5</v>
      </c>
      <c r="AB310" s="58"/>
      <c r="AC310" s="102">
        <f>Y310-AA310</f>
        <v>55</v>
      </c>
      <c r="AD310" s="58"/>
      <c r="AE310" s="101">
        <v>112</v>
      </c>
      <c r="AF310" s="96"/>
      <c r="AG310" s="101">
        <v>9</v>
      </c>
      <c r="AH310" s="58"/>
      <c r="AI310" s="102">
        <f>AE310-AG310</f>
        <v>103</v>
      </c>
      <c r="AJ310" s="96"/>
      <c r="AK310" s="101">
        <v>115</v>
      </c>
      <c r="AL310" s="96"/>
      <c r="AM310" s="101">
        <v>10</v>
      </c>
      <c r="AN310" s="58"/>
      <c r="AO310" s="102">
        <f>AK310-AM310</f>
        <v>105</v>
      </c>
      <c r="AP310" s="58"/>
      <c r="AQ310" s="103">
        <f>MAX((W310+AC310)/2,AC310)</f>
        <v>55</v>
      </c>
      <c r="AR310" s="96"/>
      <c r="AS310" s="103">
        <f>(AI310+AO310)/2</f>
        <v>104</v>
      </c>
      <c r="AT310" s="96"/>
      <c r="AU310" s="104">
        <f>AS310+AQ310</f>
        <v>159</v>
      </c>
      <c r="AV310">
        <f>ROUND(AU310*2.3*190,2)</f>
        <v>69483</v>
      </c>
    </row>
    <row r="311" spans="1:48" x14ac:dyDescent="0.25">
      <c r="A311" s="94">
        <v>136251</v>
      </c>
      <c r="B311" s="5">
        <v>8863920</v>
      </c>
      <c r="C311" s="5">
        <v>886</v>
      </c>
      <c r="D311" s="5" t="s">
        <v>394</v>
      </c>
      <c r="E311" s="6">
        <v>3920</v>
      </c>
      <c r="F311" s="5" t="s">
        <v>328</v>
      </c>
      <c r="G311" s="5" t="s">
        <v>6</v>
      </c>
      <c r="H311" s="5" t="s">
        <v>397</v>
      </c>
      <c r="I311" s="95">
        <v>11982</v>
      </c>
      <c r="J311" s="96"/>
      <c r="K311" s="97">
        <v>28841.999999999996</v>
      </c>
      <c r="L311" s="98"/>
      <c r="M311" s="97">
        <v>16859.999999999996</v>
      </c>
      <c r="N311" s="99"/>
      <c r="O311" s="147">
        <v>16825</v>
      </c>
      <c r="P311" s="96"/>
      <c r="Q311" s="148">
        <v>33685</v>
      </c>
      <c r="R311" s="100"/>
      <c r="S311" s="101">
        <v>28</v>
      </c>
      <c r="T311" s="96"/>
      <c r="U311" s="101">
        <v>3</v>
      </c>
      <c r="V311" s="58"/>
      <c r="W311" s="102">
        <f>S311-U311</f>
        <v>25</v>
      </c>
      <c r="X311" s="96"/>
      <c r="Y311" s="101">
        <v>30</v>
      </c>
      <c r="Z311" s="96"/>
      <c r="AA311" s="101">
        <v>5</v>
      </c>
      <c r="AB311" s="58"/>
      <c r="AC311" s="102">
        <f>Y311-AA311</f>
        <v>25</v>
      </c>
      <c r="AD311" s="58"/>
      <c r="AE311" s="101">
        <v>52</v>
      </c>
      <c r="AF311" s="96"/>
      <c r="AG311" s="101">
        <v>11</v>
      </c>
      <c r="AH311" s="58"/>
      <c r="AI311" s="102">
        <f>AE311-AG311</f>
        <v>41</v>
      </c>
      <c r="AJ311" s="96"/>
      <c r="AK311" s="101">
        <v>54</v>
      </c>
      <c r="AL311" s="96"/>
      <c r="AM311" s="101">
        <v>13</v>
      </c>
      <c r="AN311" s="58"/>
      <c r="AO311" s="102">
        <f>AK311-AM311</f>
        <v>41</v>
      </c>
      <c r="AP311" s="58"/>
      <c r="AQ311" s="103">
        <f>MAX((W311+AC311)/2,AC311)</f>
        <v>25</v>
      </c>
      <c r="AR311" s="96"/>
      <c r="AS311" s="103">
        <f>(AI311+AO311)/2</f>
        <v>41</v>
      </c>
      <c r="AT311" s="96"/>
      <c r="AU311" s="104">
        <f>AS311+AQ311</f>
        <v>66</v>
      </c>
      <c r="AV311">
        <f>ROUND(AU311*2.3*190,2)</f>
        <v>28842</v>
      </c>
    </row>
    <row r="312" spans="1:48" x14ac:dyDescent="0.25">
      <c r="A312" s="94">
        <v>118846</v>
      </c>
      <c r="B312" s="5">
        <v>8865200</v>
      </c>
      <c r="C312" s="5">
        <v>886</v>
      </c>
      <c r="D312" s="5" t="s">
        <v>394</v>
      </c>
      <c r="E312" s="6">
        <v>5200</v>
      </c>
      <c r="F312" s="5" t="s">
        <v>274</v>
      </c>
      <c r="G312" s="5" t="s">
        <v>6</v>
      </c>
      <c r="H312" s="5" t="s">
        <v>399</v>
      </c>
      <c r="I312" s="95">
        <v>28424</v>
      </c>
      <c r="J312" s="96"/>
      <c r="K312" s="97">
        <v>41077.999999999993</v>
      </c>
      <c r="L312" s="98"/>
      <c r="M312" s="97">
        <v>12653.999999999993</v>
      </c>
      <c r="N312" s="99"/>
      <c r="O312" s="147">
        <v>23963</v>
      </c>
      <c r="P312" s="96"/>
      <c r="Q312" s="148">
        <v>36617</v>
      </c>
      <c r="R312" s="100"/>
      <c r="S312" s="101">
        <v>30</v>
      </c>
      <c r="T312" s="96"/>
      <c r="U312" s="101">
        <v>7</v>
      </c>
      <c r="V312" s="58"/>
      <c r="W312" s="102">
        <f>S312-U312</f>
        <v>23</v>
      </c>
      <c r="X312" s="96"/>
      <c r="Y312" s="101">
        <v>38</v>
      </c>
      <c r="Z312" s="96"/>
      <c r="AA312" s="101">
        <v>7</v>
      </c>
      <c r="AB312" s="58"/>
      <c r="AC312" s="102">
        <f>Y312-AA312</f>
        <v>31</v>
      </c>
      <c r="AD312" s="58"/>
      <c r="AE312" s="101">
        <v>73</v>
      </c>
      <c r="AF312" s="96"/>
      <c r="AG312" s="101">
        <v>12</v>
      </c>
      <c r="AH312" s="58"/>
      <c r="AI312" s="102">
        <f>AE312-AG312</f>
        <v>61</v>
      </c>
      <c r="AJ312" s="96"/>
      <c r="AK312" s="101">
        <v>78</v>
      </c>
      <c r="AL312" s="96"/>
      <c r="AM312" s="101">
        <v>13</v>
      </c>
      <c r="AN312" s="58"/>
      <c r="AO312" s="102">
        <f>AK312-AM312</f>
        <v>65</v>
      </c>
      <c r="AP312" s="58"/>
      <c r="AQ312" s="103">
        <f>MAX((W312+AC312)/2,AC312)</f>
        <v>31</v>
      </c>
      <c r="AR312" s="96"/>
      <c r="AS312" s="103">
        <f>(AI312+AO312)/2</f>
        <v>63</v>
      </c>
      <c r="AT312" s="96"/>
      <c r="AU312" s="104">
        <f>AS312+AQ312</f>
        <v>94</v>
      </c>
      <c r="AV312">
        <f>ROUND(AU312*2.3*190,2)</f>
        <v>41078</v>
      </c>
    </row>
    <row r="313" spans="1:48" x14ac:dyDescent="0.25">
      <c r="A313" s="94">
        <v>118847</v>
      </c>
      <c r="B313" s="5">
        <v>8865201</v>
      </c>
      <c r="C313" s="5">
        <v>886</v>
      </c>
      <c r="D313" s="5" t="s">
        <v>394</v>
      </c>
      <c r="E313" s="6">
        <v>5201</v>
      </c>
      <c r="F313" s="5" t="s">
        <v>275</v>
      </c>
      <c r="G313" s="5" t="s">
        <v>6</v>
      </c>
      <c r="H313" s="5" t="s">
        <v>397</v>
      </c>
      <c r="I313" s="95">
        <v>28041</v>
      </c>
      <c r="J313" s="96"/>
      <c r="K313" s="97">
        <v>48943.999999999993</v>
      </c>
      <c r="L313" s="98"/>
      <c r="M313" s="97">
        <v>20902.999999999993</v>
      </c>
      <c r="N313" s="99"/>
      <c r="O313" s="147">
        <v>28551</v>
      </c>
      <c r="P313" s="96"/>
      <c r="Q313" s="148">
        <v>49454</v>
      </c>
      <c r="R313" s="100"/>
      <c r="S313" s="101">
        <v>38</v>
      </c>
      <c r="T313" s="96"/>
      <c r="U313" s="101">
        <v>1</v>
      </c>
      <c r="V313" s="58"/>
      <c r="W313" s="102">
        <f>S313-U313</f>
        <v>37</v>
      </c>
      <c r="X313" s="96"/>
      <c r="Y313" s="101">
        <v>39</v>
      </c>
      <c r="Z313" s="96"/>
      <c r="AA313" s="101">
        <v>1</v>
      </c>
      <c r="AB313" s="58"/>
      <c r="AC313" s="102">
        <f>Y313-AA313</f>
        <v>38</v>
      </c>
      <c r="AD313" s="58"/>
      <c r="AE313" s="101">
        <v>82</v>
      </c>
      <c r="AF313" s="96"/>
      <c r="AG313" s="101">
        <v>5</v>
      </c>
      <c r="AH313" s="58"/>
      <c r="AI313" s="102">
        <f>AE313-AG313</f>
        <v>77</v>
      </c>
      <c r="AJ313" s="96"/>
      <c r="AK313" s="101">
        <v>76</v>
      </c>
      <c r="AL313" s="96"/>
      <c r="AM313" s="101">
        <v>5</v>
      </c>
      <c r="AN313" s="58"/>
      <c r="AO313" s="102">
        <f>AK313-AM313</f>
        <v>71</v>
      </c>
      <c r="AP313" s="58"/>
      <c r="AQ313" s="103">
        <f>MAX((W313+AC313)/2,AC313)</f>
        <v>38</v>
      </c>
      <c r="AR313" s="96"/>
      <c r="AS313" s="103">
        <f>(AI313+AO313)/2</f>
        <v>74</v>
      </c>
      <c r="AT313" s="96"/>
      <c r="AU313" s="104">
        <f>AS313+AQ313</f>
        <v>112</v>
      </c>
      <c r="AV313">
        <f>ROUND(AU313*2.3*190,2)</f>
        <v>48944</v>
      </c>
    </row>
    <row r="314" spans="1:48" x14ac:dyDescent="0.25">
      <c r="A314" s="94">
        <v>118848</v>
      </c>
      <c r="B314" s="5">
        <v>8865202</v>
      </c>
      <c r="C314" s="5">
        <v>886</v>
      </c>
      <c r="D314" s="5" t="s">
        <v>394</v>
      </c>
      <c r="E314" s="6">
        <v>5202</v>
      </c>
      <c r="F314" s="5" t="s">
        <v>276</v>
      </c>
      <c r="G314" s="5" t="s">
        <v>6</v>
      </c>
      <c r="H314" s="5" t="s">
        <v>399</v>
      </c>
      <c r="I314" s="95">
        <v>33395</v>
      </c>
      <c r="J314" s="96"/>
      <c r="K314" s="97">
        <v>61179.999999999993</v>
      </c>
      <c r="L314" s="98"/>
      <c r="M314" s="97">
        <v>27784.999999999993</v>
      </c>
      <c r="N314" s="99"/>
      <c r="O314" s="147">
        <v>35689</v>
      </c>
      <c r="P314" s="96"/>
      <c r="Q314" s="148">
        <v>63474</v>
      </c>
      <c r="R314" s="100"/>
      <c r="S314" s="101">
        <v>57</v>
      </c>
      <c r="T314" s="96"/>
      <c r="U314" s="101">
        <v>5</v>
      </c>
      <c r="V314" s="58"/>
      <c r="W314" s="102">
        <f>S314-U314</f>
        <v>52</v>
      </c>
      <c r="X314" s="96"/>
      <c r="Y314" s="101">
        <v>56</v>
      </c>
      <c r="Z314" s="96"/>
      <c r="AA314" s="101">
        <v>6</v>
      </c>
      <c r="AB314" s="58"/>
      <c r="AC314" s="102">
        <f>Y314-AA314</f>
        <v>50</v>
      </c>
      <c r="AD314" s="58"/>
      <c r="AE314" s="101">
        <v>99</v>
      </c>
      <c r="AF314" s="96"/>
      <c r="AG314" s="101">
        <v>9</v>
      </c>
      <c r="AH314" s="58"/>
      <c r="AI314" s="102">
        <f>AE314-AG314</f>
        <v>90</v>
      </c>
      <c r="AJ314" s="96"/>
      <c r="AK314" s="101">
        <v>99</v>
      </c>
      <c r="AL314" s="96"/>
      <c r="AM314" s="101">
        <v>11</v>
      </c>
      <c r="AN314" s="58"/>
      <c r="AO314" s="102">
        <f>AK314-AM314</f>
        <v>88</v>
      </c>
      <c r="AP314" s="58"/>
      <c r="AQ314" s="103">
        <f>MAX((W314+AC314)/2,AC314)</f>
        <v>51</v>
      </c>
      <c r="AR314" s="96"/>
      <c r="AS314" s="103">
        <f>(AI314+AO314)/2</f>
        <v>89</v>
      </c>
      <c r="AT314" s="96"/>
      <c r="AU314" s="104">
        <f>AS314+AQ314</f>
        <v>140</v>
      </c>
      <c r="AV314">
        <f>ROUND(AU314*2.3*190,2)</f>
        <v>61180</v>
      </c>
    </row>
    <row r="315" spans="1:48" s="119" customFormat="1" x14ac:dyDescent="0.25">
      <c r="A315" s="94">
        <v>118850</v>
      </c>
      <c r="B315" s="5">
        <v>8865204</v>
      </c>
      <c r="C315" s="5">
        <v>886</v>
      </c>
      <c r="D315" s="5" t="s">
        <v>394</v>
      </c>
      <c r="E315" s="6">
        <v>5204</v>
      </c>
      <c r="F315" s="5" t="s">
        <v>277</v>
      </c>
      <c r="G315" s="5" t="s">
        <v>6</v>
      </c>
      <c r="H315" s="5" t="s">
        <v>399</v>
      </c>
      <c r="I315" s="95">
        <v>33140</v>
      </c>
      <c r="J315" s="96"/>
      <c r="K315" s="97">
        <v>53532.499999999993</v>
      </c>
      <c r="L315" s="98"/>
      <c r="M315" s="97">
        <v>20392.499999999993</v>
      </c>
      <c r="N315" s="99"/>
      <c r="O315" s="147">
        <v>31228</v>
      </c>
      <c r="P315" s="96"/>
      <c r="Q315" s="148">
        <v>51621</v>
      </c>
      <c r="R315" s="100"/>
      <c r="S315" s="101">
        <v>42</v>
      </c>
      <c r="T315" s="96"/>
      <c r="U315" s="101">
        <v>3</v>
      </c>
      <c r="V315" s="58"/>
      <c r="W315" s="102">
        <f>S315-U315</f>
        <v>39</v>
      </c>
      <c r="X315" s="96"/>
      <c r="Y315" s="101">
        <v>46</v>
      </c>
      <c r="Z315" s="96"/>
      <c r="AA315" s="101">
        <v>2</v>
      </c>
      <c r="AB315" s="58"/>
      <c r="AC315" s="102">
        <f>Y315-AA315</f>
        <v>44</v>
      </c>
      <c r="AD315" s="58"/>
      <c r="AE315" s="101">
        <v>77</v>
      </c>
      <c r="AF315" s="96"/>
      <c r="AG315" s="101">
        <v>5</v>
      </c>
      <c r="AH315" s="58"/>
      <c r="AI315" s="102">
        <f>AE315-AG315</f>
        <v>72</v>
      </c>
      <c r="AJ315" s="96"/>
      <c r="AK315" s="101">
        <v>89</v>
      </c>
      <c r="AL315" s="96"/>
      <c r="AM315" s="101">
        <v>4</v>
      </c>
      <c r="AN315" s="58"/>
      <c r="AO315" s="102">
        <f>AK315-AM315</f>
        <v>85</v>
      </c>
      <c r="AP315" s="58"/>
      <c r="AQ315" s="103">
        <f>MAX((W315+AC315)/2,AC315)</f>
        <v>44</v>
      </c>
      <c r="AR315" s="96"/>
      <c r="AS315" s="103">
        <f>(AI315+AO315)/2</f>
        <v>78.5</v>
      </c>
      <c r="AT315" s="96"/>
      <c r="AU315" s="104">
        <f>AS315+AQ315</f>
        <v>122.5</v>
      </c>
      <c r="AV315">
        <f>ROUND(AU315*2.3*190,2)</f>
        <v>53532.5</v>
      </c>
    </row>
    <row r="316" spans="1:48" x14ac:dyDescent="0.25">
      <c r="A316" s="94">
        <v>118853</v>
      </c>
      <c r="B316" s="5">
        <v>8865207</v>
      </c>
      <c r="C316" s="5">
        <v>886</v>
      </c>
      <c r="D316" s="5" t="s">
        <v>394</v>
      </c>
      <c r="E316" s="6">
        <v>5207</v>
      </c>
      <c r="F316" s="5" t="s">
        <v>278</v>
      </c>
      <c r="G316" s="5" t="s">
        <v>6</v>
      </c>
      <c r="H316" s="5" t="s">
        <v>399</v>
      </c>
      <c r="I316" s="95">
        <v>31100</v>
      </c>
      <c r="J316" s="96"/>
      <c r="K316" s="97">
        <v>56372.999999999993</v>
      </c>
      <c r="L316" s="98"/>
      <c r="M316" s="97">
        <v>25272.999999999993</v>
      </c>
      <c r="N316" s="99"/>
      <c r="O316" s="147">
        <v>32885</v>
      </c>
      <c r="P316" s="96"/>
      <c r="Q316" s="148">
        <v>58158</v>
      </c>
      <c r="R316" s="100"/>
      <c r="S316" s="101">
        <v>51</v>
      </c>
      <c r="T316" s="96"/>
      <c r="U316" s="101">
        <v>0</v>
      </c>
      <c r="V316" s="58"/>
      <c r="W316" s="102">
        <f>S316-U316</f>
        <v>51</v>
      </c>
      <c r="X316" s="96"/>
      <c r="Y316" s="101">
        <v>47</v>
      </c>
      <c r="Z316" s="96"/>
      <c r="AA316" s="101">
        <v>2</v>
      </c>
      <c r="AB316" s="58"/>
      <c r="AC316" s="102">
        <f>Y316-AA316</f>
        <v>45</v>
      </c>
      <c r="AD316" s="58"/>
      <c r="AE316" s="101">
        <v>87</v>
      </c>
      <c r="AF316" s="96"/>
      <c r="AG316" s="101">
        <v>6</v>
      </c>
      <c r="AH316" s="58"/>
      <c r="AI316" s="102">
        <f>AE316-AG316</f>
        <v>81</v>
      </c>
      <c r="AJ316" s="96"/>
      <c r="AK316" s="101">
        <v>86</v>
      </c>
      <c r="AL316" s="96"/>
      <c r="AM316" s="101">
        <v>5</v>
      </c>
      <c r="AN316" s="58"/>
      <c r="AO316" s="102">
        <f>AK316-AM316</f>
        <v>81</v>
      </c>
      <c r="AP316" s="58"/>
      <c r="AQ316" s="103">
        <f>MAX((W316+AC316)/2,AC316)</f>
        <v>48</v>
      </c>
      <c r="AR316" s="96"/>
      <c r="AS316" s="103">
        <f>(AI316+AO316)/2</f>
        <v>81</v>
      </c>
      <c r="AT316" s="96"/>
      <c r="AU316" s="104">
        <f>AS316+AQ316</f>
        <v>129</v>
      </c>
      <c r="AV316">
        <f>ROUND(AU316*2.3*190,2)</f>
        <v>56373</v>
      </c>
    </row>
    <row r="317" spans="1:48" x14ac:dyDescent="0.25">
      <c r="A317" s="94">
        <v>118858</v>
      </c>
      <c r="B317" s="5">
        <v>8865212</v>
      </c>
      <c r="C317" s="5">
        <v>886</v>
      </c>
      <c r="D317" s="5" t="s">
        <v>394</v>
      </c>
      <c r="E317" s="6">
        <v>5212</v>
      </c>
      <c r="F317" s="5" t="s">
        <v>279</v>
      </c>
      <c r="G317" s="5" t="s">
        <v>6</v>
      </c>
      <c r="H317" s="5" t="s">
        <v>397</v>
      </c>
      <c r="I317" s="95">
        <v>35179</v>
      </c>
      <c r="J317" s="96"/>
      <c r="K317" s="97">
        <v>54406.499999999993</v>
      </c>
      <c r="L317" s="98"/>
      <c r="M317" s="97">
        <v>19227.499999999993</v>
      </c>
      <c r="N317" s="99"/>
      <c r="O317" s="147">
        <v>31738</v>
      </c>
      <c r="P317" s="96"/>
      <c r="Q317" s="148">
        <v>50966</v>
      </c>
      <c r="R317" s="100"/>
      <c r="S317" s="101">
        <v>46</v>
      </c>
      <c r="T317" s="96"/>
      <c r="U317" s="101">
        <v>0</v>
      </c>
      <c r="V317" s="58"/>
      <c r="W317" s="102">
        <f>S317-U317</f>
        <v>46</v>
      </c>
      <c r="X317" s="96"/>
      <c r="Y317" s="101">
        <v>38</v>
      </c>
      <c r="Z317" s="96"/>
      <c r="AA317" s="101">
        <v>1</v>
      </c>
      <c r="AB317" s="58"/>
      <c r="AC317" s="102">
        <f>Y317-AA317</f>
        <v>37</v>
      </c>
      <c r="AD317" s="58"/>
      <c r="AE317" s="101">
        <v>90</v>
      </c>
      <c r="AF317" s="96"/>
      <c r="AG317" s="101">
        <v>6</v>
      </c>
      <c r="AH317" s="58"/>
      <c r="AI317" s="102">
        <f>AE317-AG317</f>
        <v>84</v>
      </c>
      <c r="AJ317" s="96"/>
      <c r="AK317" s="101">
        <v>88</v>
      </c>
      <c r="AL317" s="96"/>
      <c r="AM317" s="101">
        <v>6</v>
      </c>
      <c r="AN317" s="58"/>
      <c r="AO317" s="102">
        <f>AK317-AM317</f>
        <v>82</v>
      </c>
      <c r="AP317" s="58"/>
      <c r="AQ317" s="103">
        <f>MAX((W317+AC317)/2,AC317)</f>
        <v>41.5</v>
      </c>
      <c r="AR317" s="96"/>
      <c r="AS317" s="103">
        <f>(AI317+AO317)/2</f>
        <v>83</v>
      </c>
      <c r="AT317" s="96"/>
      <c r="AU317" s="104">
        <f>AS317+AQ317</f>
        <v>124.5</v>
      </c>
      <c r="AV317">
        <f>ROUND(AU317*2.3*190,2)</f>
        <v>54406.5</v>
      </c>
    </row>
    <row r="318" spans="1:48" x14ac:dyDescent="0.25">
      <c r="A318" s="94">
        <v>118859</v>
      </c>
      <c r="B318" s="5">
        <v>8865213</v>
      </c>
      <c r="C318" s="5">
        <v>886</v>
      </c>
      <c r="D318" s="5" t="s">
        <v>394</v>
      </c>
      <c r="E318" s="6">
        <v>5213</v>
      </c>
      <c r="F318" s="5" t="s">
        <v>280</v>
      </c>
      <c r="G318" s="5" t="s">
        <v>6</v>
      </c>
      <c r="H318" s="5" t="s">
        <v>399</v>
      </c>
      <c r="I318" s="95">
        <v>33904</v>
      </c>
      <c r="J318" s="96"/>
      <c r="K318" s="97">
        <v>62053.999999999993</v>
      </c>
      <c r="L318" s="98"/>
      <c r="M318" s="97">
        <v>28149.999999999993</v>
      </c>
      <c r="N318" s="99"/>
      <c r="O318" s="147">
        <v>36199</v>
      </c>
      <c r="P318" s="96"/>
      <c r="Q318" s="148">
        <v>64349</v>
      </c>
      <c r="R318" s="100"/>
      <c r="S318" s="101">
        <v>51</v>
      </c>
      <c r="T318" s="96"/>
      <c r="U318" s="101">
        <v>8</v>
      </c>
      <c r="V318" s="58"/>
      <c r="W318" s="102">
        <f>S318-U318</f>
        <v>43</v>
      </c>
      <c r="X318" s="96"/>
      <c r="Y318" s="101">
        <v>49</v>
      </c>
      <c r="Z318" s="96"/>
      <c r="AA318" s="101">
        <v>7</v>
      </c>
      <c r="AB318" s="58"/>
      <c r="AC318" s="102">
        <f>Y318-AA318</f>
        <v>42</v>
      </c>
      <c r="AD318" s="58"/>
      <c r="AE318" s="101">
        <v>108</v>
      </c>
      <c r="AF318" s="96"/>
      <c r="AG318" s="101">
        <v>14</v>
      </c>
      <c r="AH318" s="58"/>
      <c r="AI318" s="102">
        <f>AE318-AG318</f>
        <v>94</v>
      </c>
      <c r="AJ318" s="96"/>
      <c r="AK318" s="101">
        <v>116</v>
      </c>
      <c r="AL318" s="96"/>
      <c r="AM318" s="101">
        <v>11</v>
      </c>
      <c r="AN318" s="58"/>
      <c r="AO318" s="102">
        <f>AK318-AM318</f>
        <v>105</v>
      </c>
      <c r="AP318" s="58"/>
      <c r="AQ318" s="103">
        <f>MAX((W318+AC318)/2,AC318)</f>
        <v>42.5</v>
      </c>
      <c r="AR318" s="96"/>
      <c r="AS318" s="103">
        <f>(AI318+AO318)/2</f>
        <v>99.5</v>
      </c>
      <c r="AT318" s="96"/>
      <c r="AU318" s="104">
        <f>AS318+AQ318</f>
        <v>142</v>
      </c>
      <c r="AV318">
        <f>ROUND(AU318*2.3*190,2)</f>
        <v>62054</v>
      </c>
    </row>
    <row r="319" spans="1:48" x14ac:dyDescent="0.25">
      <c r="A319" s="94">
        <v>118860</v>
      </c>
      <c r="B319" s="5">
        <v>8865214</v>
      </c>
      <c r="C319" s="5">
        <v>886</v>
      </c>
      <c r="D319" s="5" t="s">
        <v>394</v>
      </c>
      <c r="E319" s="6">
        <v>5214</v>
      </c>
      <c r="F319" s="5" t="s">
        <v>281</v>
      </c>
      <c r="G319" s="5" t="s">
        <v>6</v>
      </c>
      <c r="H319" s="5" t="s">
        <v>399</v>
      </c>
      <c r="I319" s="95">
        <v>32757</v>
      </c>
      <c r="J319" s="96"/>
      <c r="K319" s="97">
        <v>56154.499999999993</v>
      </c>
      <c r="L319" s="98"/>
      <c r="M319" s="97">
        <v>23397.499999999993</v>
      </c>
      <c r="N319" s="99"/>
      <c r="O319" s="147">
        <v>32757</v>
      </c>
      <c r="P319" s="96"/>
      <c r="Q319" s="148">
        <v>56155</v>
      </c>
      <c r="R319" s="100"/>
      <c r="S319" s="101">
        <v>52</v>
      </c>
      <c r="T319" s="96"/>
      <c r="U319" s="101">
        <v>5</v>
      </c>
      <c r="V319" s="58"/>
      <c r="W319" s="102">
        <f>S319-U319</f>
        <v>47</v>
      </c>
      <c r="X319" s="96"/>
      <c r="Y319" s="101">
        <v>48</v>
      </c>
      <c r="Z319" s="96"/>
      <c r="AA319" s="101">
        <v>3</v>
      </c>
      <c r="AB319" s="58"/>
      <c r="AC319" s="102">
        <f>Y319-AA319</f>
        <v>45</v>
      </c>
      <c r="AD319" s="58"/>
      <c r="AE319" s="101">
        <v>98</v>
      </c>
      <c r="AF319" s="96"/>
      <c r="AG319" s="101">
        <v>16</v>
      </c>
      <c r="AH319" s="58"/>
      <c r="AI319" s="102">
        <f>AE319-AG319</f>
        <v>82</v>
      </c>
      <c r="AJ319" s="96"/>
      <c r="AK319" s="101">
        <v>95</v>
      </c>
      <c r="AL319" s="96"/>
      <c r="AM319" s="101">
        <v>12</v>
      </c>
      <c r="AN319" s="58"/>
      <c r="AO319" s="102">
        <f>AK319-AM319</f>
        <v>83</v>
      </c>
      <c r="AP319" s="58"/>
      <c r="AQ319" s="103">
        <f>MAX((W319+AC319)/2,AC319)</f>
        <v>46</v>
      </c>
      <c r="AR319" s="96"/>
      <c r="AS319" s="103">
        <f>(AI319+AO319)/2</f>
        <v>82.5</v>
      </c>
      <c r="AT319" s="96"/>
      <c r="AU319" s="104">
        <f>AS319+AQ319</f>
        <v>128.5</v>
      </c>
      <c r="AV319">
        <f>ROUND(AU319*2.3*190,2)</f>
        <v>56154.5</v>
      </c>
    </row>
    <row r="320" spans="1:48" x14ac:dyDescent="0.25">
      <c r="A320" s="94">
        <v>118861</v>
      </c>
      <c r="B320" s="5">
        <v>8865215</v>
      </c>
      <c r="C320" s="5">
        <v>886</v>
      </c>
      <c r="D320" s="5" t="s">
        <v>394</v>
      </c>
      <c r="E320" s="6">
        <v>5215</v>
      </c>
      <c r="F320" s="5" t="s">
        <v>282</v>
      </c>
      <c r="G320" s="5" t="s">
        <v>6</v>
      </c>
      <c r="H320" s="5" t="s">
        <v>397</v>
      </c>
      <c r="I320" s="95">
        <v>23963</v>
      </c>
      <c r="J320" s="96"/>
      <c r="K320" s="97">
        <v>36489.499999999993</v>
      </c>
      <c r="L320" s="98"/>
      <c r="M320" s="97">
        <v>12526.499999999993</v>
      </c>
      <c r="N320" s="99"/>
      <c r="O320" s="147">
        <v>21286</v>
      </c>
      <c r="P320" s="96"/>
      <c r="Q320" s="148">
        <v>33813</v>
      </c>
      <c r="R320" s="100"/>
      <c r="S320" s="101">
        <v>27</v>
      </c>
      <c r="T320" s="96"/>
      <c r="U320" s="101">
        <v>3</v>
      </c>
      <c r="V320" s="58"/>
      <c r="W320" s="102">
        <f>S320-U320</f>
        <v>24</v>
      </c>
      <c r="X320" s="96"/>
      <c r="Y320" s="101">
        <v>27</v>
      </c>
      <c r="Z320" s="96"/>
      <c r="AA320" s="101">
        <v>5</v>
      </c>
      <c r="AB320" s="58"/>
      <c r="AC320" s="102">
        <f>Y320-AA320</f>
        <v>22</v>
      </c>
      <c r="AD320" s="58"/>
      <c r="AE320" s="101">
        <v>63</v>
      </c>
      <c r="AF320" s="96"/>
      <c r="AG320" s="101">
        <v>5</v>
      </c>
      <c r="AH320" s="58"/>
      <c r="AI320" s="102">
        <f>AE320-AG320</f>
        <v>58</v>
      </c>
      <c r="AJ320" s="96"/>
      <c r="AK320" s="101">
        <v>72</v>
      </c>
      <c r="AL320" s="96"/>
      <c r="AM320" s="101">
        <v>9</v>
      </c>
      <c r="AN320" s="58"/>
      <c r="AO320" s="102">
        <f>AK320-AM320</f>
        <v>63</v>
      </c>
      <c r="AP320" s="58"/>
      <c r="AQ320" s="103">
        <f>MAX((W320+AC320)/2,AC320)</f>
        <v>23</v>
      </c>
      <c r="AR320" s="96"/>
      <c r="AS320" s="103">
        <f>(AI320+AO320)/2</f>
        <v>60.5</v>
      </c>
      <c r="AT320" s="96"/>
      <c r="AU320" s="104">
        <f>AS320+AQ320</f>
        <v>83.5</v>
      </c>
      <c r="AV320">
        <f>ROUND(AU320*2.3*190,2)</f>
        <v>36489.5</v>
      </c>
    </row>
    <row r="321" spans="1:48" x14ac:dyDescent="0.25">
      <c r="A321" s="94">
        <v>118864</v>
      </c>
      <c r="B321" s="5">
        <v>8865218</v>
      </c>
      <c r="C321" s="5">
        <v>886</v>
      </c>
      <c r="D321" s="5" t="s">
        <v>394</v>
      </c>
      <c r="E321" s="6">
        <v>5218</v>
      </c>
      <c r="F321" s="5" t="s">
        <v>283</v>
      </c>
      <c r="G321" s="5" t="s">
        <v>6</v>
      </c>
      <c r="H321" s="5" t="s">
        <v>397</v>
      </c>
      <c r="I321" s="95">
        <v>27277</v>
      </c>
      <c r="J321" s="96"/>
      <c r="K321" s="97">
        <v>51784.499999999993</v>
      </c>
      <c r="L321" s="98"/>
      <c r="M321" s="97">
        <v>24507.499999999993</v>
      </c>
      <c r="N321" s="99"/>
      <c r="O321" s="147">
        <v>30208</v>
      </c>
      <c r="P321" s="96"/>
      <c r="Q321" s="148">
        <v>54716</v>
      </c>
      <c r="R321" s="100"/>
      <c r="S321" s="101">
        <v>41</v>
      </c>
      <c r="T321" s="96"/>
      <c r="U321" s="101">
        <v>3</v>
      </c>
      <c r="V321" s="58"/>
      <c r="W321" s="102">
        <f>S321-U321</f>
        <v>38</v>
      </c>
      <c r="X321" s="96"/>
      <c r="Y321" s="101">
        <v>43</v>
      </c>
      <c r="Z321" s="96"/>
      <c r="AA321" s="101">
        <v>5</v>
      </c>
      <c r="AB321" s="58"/>
      <c r="AC321" s="102">
        <f>Y321-AA321</f>
        <v>38</v>
      </c>
      <c r="AD321" s="58"/>
      <c r="AE321" s="101">
        <v>85</v>
      </c>
      <c r="AF321" s="96"/>
      <c r="AG321" s="101">
        <v>4</v>
      </c>
      <c r="AH321" s="58"/>
      <c r="AI321" s="102">
        <f>AE321-AG321</f>
        <v>81</v>
      </c>
      <c r="AJ321" s="96"/>
      <c r="AK321" s="101">
        <v>86</v>
      </c>
      <c r="AL321" s="96"/>
      <c r="AM321" s="101">
        <v>6</v>
      </c>
      <c r="AN321" s="58"/>
      <c r="AO321" s="102">
        <f>AK321-AM321</f>
        <v>80</v>
      </c>
      <c r="AP321" s="58"/>
      <c r="AQ321" s="103">
        <f>MAX((W321+AC321)/2,AC321)</f>
        <v>38</v>
      </c>
      <c r="AR321" s="96"/>
      <c r="AS321" s="103">
        <f>(AI321+AO321)/2</f>
        <v>80.5</v>
      </c>
      <c r="AT321" s="96"/>
      <c r="AU321" s="104">
        <f>AS321+AQ321</f>
        <v>118.5</v>
      </c>
      <c r="AV321">
        <f>ROUND(AU321*2.3*190,2)</f>
        <v>51784.5</v>
      </c>
    </row>
    <row r="322" spans="1:48" x14ac:dyDescent="0.25">
      <c r="A322" s="94">
        <v>118866</v>
      </c>
      <c r="B322" s="5">
        <v>8865220</v>
      </c>
      <c r="C322" s="5">
        <v>886</v>
      </c>
      <c r="D322" s="5" t="s">
        <v>394</v>
      </c>
      <c r="E322" s="6">
        <v>5220</v>
      </c>
      <c r="F322" s="5" t="s">
        <v>284</v>
      </c>
      <c r="G322" s="5" t="s">
        <v>6</v>
      </c>
      <c r="H322" s="5" t="s">
        <v>397</v>
      </c>
      <c r="I322" s="95">
        <v>27659</v>
      </c>
      <c r="J322" s="96"/>
      <c r="K322" s="97">
        <v>60742.999999999993</v>
      </c>
      <c r="L322" s="98"/>
      <c r="M322" s="97">
        <v>33083.999999999993</v>
      </c>
      <c r="N322" s="99"/>
      <c r="O322" s="147">
        <v>35434</v>
      </c>
      <c r="P322" s="96"/>
      <c r="Q322" s="148">
        <v>68518</v>
      </c>
      <c r="R322" s="100"/>
      <c r="S322" s="101">
        <v>53</v>
      </c>
      <c r="T322" s="96"/>
      <c r="U322" s="101">
        <v>11</v>
      </c>
      <c r="V322" s="58"/>
      <c r="W322" s="102">
        <f>S322-U322</f>
        <v>42</v>
      </c>
      <c r="X322" s="96"/>
      <c r="Y322" s="101">
        <v>61</v>
      </c>
      <c r="Z322" s="96"/>
      <c r="AA322" s="101">
        <v>11</v>
      </c>
      <c r="AB322" s="58"/>
      <c r="AC322" s="102">
        <f>Y322-AA322</f>
        <v>50</v>
      </c>
      <c r="AD322" s="58"/>
      <c r="AE322" s="101">
        <v>110</v>
      </c>
      <c r="AF322" s="96"/>
      <c r="AG322" s="101">
        <v>18</v>
      </c>
      <c r="AH322" s="58"/>
      <c r="AI322" s="102">
        <f>AE322-AG322</f>
        <v>92</v>
      </c>
      <c r="AJ322" s="96"/>
      <c r="AK322" s="101">
        <v>106</v>
      </c>
      <c r="AL322" s="96"/>
      <c r="AM322" s="101">
        <v>20</v>
      </c>
      <c r="AN322" s="58"/>
      <c r="AO322" s="102">
        <f>AK322-AM322</f>
        <v>86</v>
      </c>
      <c r="AP322" s="58"/>
      <c r="AQ322" s="103">
        <f>MAX((W322+AC322)/2,AC322)</f>
        <v>50</v>
      </c>
      <c r="AR322" s="96"/>
      <c r="AS322" s="103">
        <f>(AI322+AO322)/2</f>
        <v>89</v>
      </c>
      <c r="AT322" s="96"/>
      <c r="AU322" s="104">
        <f>AS322+AQ322</f>
        <v>139</v>
      </c>
      <c r="AV322">
        <f>ROUND(AU322*2.3*190,2)</f>
        <v>60743</v>
      </c>
    </row>
    <row r="323" spans="1:48" x14ac:dyDescent="0.25">
      <c r="A323" s="94">
        <v>118867</v>
      </c>
      <c r="B323" s="5">
        <v>8865221</v>
      </c>
      <c r="C323" s="5">
        <v>886</v>
      </c>
      <c r="D323" s="5" t="s">
        <v>394</v>
      </c>
      <c r="E323" s="6">
        <v>5221</v>
      </c>
      <c r="F323" s="5" t="s">
        <v>285</v>
      </c>
      <c r="G323" s="5" t="s">
        <v>6</v>
      </c>
      <c r="H323" s="5" t="s">
        <v>397</v>
      </c>
      <c r="I323" s="95">
        <v>32120</v>
      </c>
      <c r="J323" s="96"/>
      <c r="K323" s="97">
        <v>50473.499999999993</v>
      </c>
      <c r="L323" s="98"/>
      <c r="M323" s="97">
        <v>18353.499999999993</v>
      </c>
      <c r="N323" s="99"/>
      <c r="O323" s="147">
        <v>29443</v>
      </c>
      <c r="P323" s="96"/>
      <c r="Q323" s="148">
        <v>47797</v>
      </c>
      <c r="R323" s="100"/>
      <c r="S323" s="101">
        <v>57</v>
      </c>
      <c r="T323" s="96"/>
      <c r="U323" s="101">
        <v>15</v>
      </c>
      <c r="V323" s="58"/>
      <c r="W323" s="102">
        <f>S323-U323</f>
        <v>42</v>
      </c>
      <c r="X323" s="96"/>
      <c r="Y323" s="101">
        <v>45</v>
      </c>
      <c r="Z323" s="96"/>
      <c r="AA323" s="101">
        <v>15</v>
      </c>
      <c r="AB323" s="58"/>
      <c r="AC323" s="102">
        <f>Y323-AA323</f>
        <v>30</v>
      </c>
      <c r="AD323" s="58"/>
      <c r="AE323" s="101">
        <v>113</v>
      </c>
      <c r="AF323" s="96"/>
      <c r="AG323" s="101">
        <v>30</v>
      </c>
      <c r="AH323" s="58"/>
      <c r="AI323" s="102">
        <f>AE323-AG323</f>
        <v>83</v>
      </c>
      <c r="AJ323" s="96"/>
      <c r="AK323" s="101">
        <v>105</v>
      </c>
      <c r="AL323" s="96"/>
      <c r="AM323" s="101">
        <v>29</v>
      </c>
      <c r="AN323" s="58"/>
      <c r="AO323" s="102">
        <f>AK323-AM323</f>
        <v>76</v>
      </c>
      <c r="AP323" s="58"/>
      <c r="AQ323" s="103">
        <f>MAX((W323+AC323)/2,AC323)</f>
        <v>36</v>
      </c>
      <c r="AR323" s="96"/>
      <c r="AS323" s="103">
        <f>(AI323+AO323)/2</f>
        <v>79.5</v>
      </c>
      <c r="AT323" s="96"/>
      <c r="AU323" s="104">
        <f>AS323+AQ323</f>
        <v>115.5</v>
      </c>
      <c r="AV323">
        <f>ROUND(AU323*2.3*190,2)</f>
        <v>50473.5</v>
      </c>
    </row>
    <row r="324" spans="1:48" x14ac:dyDescent="0.25">
      <c r="A324" s="94">
        <v>118870</v>
      </c>
      <c r="B324" s="5">
        <v>8865224</v>
      </c>
      <c r="C324" s="5">
        <v>886</v>
      </c>
      <c r="D324" s="5" t="s">
        <v>394</v>
      </c>
      <c r="E324" s="6">
        <v>5224</v>
      </c>
      <c r="F324" s="5" t="s">
        <v>286</v>
      </c>
      <c r="G324" s="5" t="s">
        <v>6</v>
      </c>
      <c r="H324" s="5" t="s">
        <v>399</v>
      </c>
      <c r="I324" s="95">
        <v>19884</v>
      </c>
      <c r="J324" s="96"/>
      <c r="K324" s="97">
        <v>34085.999999999993</v>
      </c>
      <c r="L324" s="98"/>
      <c r="M324" s="97">
        <v>14201.999999999993</v>
      </c>
      <c r="N324" s="99"/>
      <c r="O324" s="147">
        <v>19884</v>
      </c>
      <c r="P324" s="96"/>
      <c r="Q324" s="148">
        <v>34086</v>
      </c>
      <c r="R324" s="100"/>
      <c r="S324" s="101">
        <v>34</v>
      </c>
      <c r="T324" s="96"/>
      <c r="U324" s="101">
        <v>6</v>
      </c>
      <c r="V324" s="58"/>
      <c r="W324" s="102">
        <f>S324-U324</f>
        <v>28</v>
      </c>
      <c r="X324" s="96"/>
      <c r="Y324" s="101">
        <v>37</v>
      </c>
      <c r="Z324" s="96"/>
      <c r="AA324" s="101">
        <v>7</v>
      </c>
      <c r="AB324" s="58"/>
      <c r="AC324" s="102">
        <f>Y324-AA324</f>
        <v>30</v>
      </c>
      <c r="AD324" s="58"/>
      <c r="AE324" s="101">
        <v>56</v>
      </c>
      <c r="AF324" s="96"/>
      <c r="AG324" s="101">
        <v>10</v>
      </c>
      <c r="AH324" s="58"/>
      <c r="AI324" s="102">
        <f>AE324-AG324</f>
        <v>46</v>
      </c>
      <c r="AJ324" s="96"/>
      <c r="AK324" s="101">
        <v>59</v>
      </c>
      <c r="AL324" s="96"/>
      <c r="AM324" s="101">
        <v>9</v>
      </c>
      <c r="AN324" s="58"/>
      <c r="AO324" s="102">
        <f>AK324-AM324</f>
        <v>50</v>
      </c>
      <c r="AP324" s="58"/>
      <c r="AQ324" s="103">
        <f>MAX((W324+AC324)/2,AC324)</f>
        <v>30</v>
      </c>
      <c r="AR324" s="96"/>
      <c r="AS324" s="103">
        <f>(AI324+AO324)/2</f>
        <v>48</v>
      </c>
      <c r="AT324" s="96"/>
      <c r="AU324" s="104">
        <f>AS324+AQ324</f>
        <v>78</v>
      </c>
      <c r="AV324">
        <f>ROUND(AU324*2.3*190,2)</f>
        <v>34086</v>
      </c>
    </row>
    <row r="325" spans="1:48" x14ac:dyDescent="0.25">
      <c r="A325" s="94">
        <v>118871</v>
      </c>
      <c r="B325" s="5">
        <v>8865225</v>
      </c>
      <c r="C325" s="5">
        <v>886</v>
      </c>
      <c r="D325" s="5" t="s">
        <v>394</v>
      </c>
      <c r="E325" s="6">
        <v>5225</v>
      </c>
      <c r="F325" s="5" t="s">
        <v>287</v>
      </c>
      <c r="G325" s="5" t="s">
        <v>6</v>
      </c>
      <c r="H325" s="5" t="s">
        <v>397</v>
      </c>
      <c r="I325" s="95">
        <v>12491</v>
      </c>
      <c r="J325" s="96"/>
      <c r="K325" s="97">
        <v>26875.499999999996</v>
      </c>
      <c r="L325" s="98"/>
      <c r="M325" s="97">
        <v>14384.499999999996</v>
      </c>
      <c r="N325" s="99"/>
      <c r="O325" s="147">
        <v>15678</v>
      </c>
      <c r="P325" s="96"/>
      <c r="Q325" s="148">
        <v>30063</v>
      </c>
      <c r="R325" s="100"/>
      <c r="S325" s="101">
        <v>23</v>
      </c>
      <c r="T325" s="96"/>
      <c r="U325" s="101">
        <v>2</v>
      </c>
      <c r="V325" s="58"/>
      <c r="W325" s="102">
        <f>S325-U325</f>
        <v>21</v>
      </c>
      <c r="X325" s="96"/>
      <c r="Y325" s="101">
        <v>22</v>
      </c>
      <c r="Z325" s="96"/>
      <c r="AA325" s="101">
        <v>1</v>
      </c>
      <c r="AB325" s="58"/>
      <c r="AC325" s="102">
        <f>Y325-AA325</f>
        <v>21</v>
      </c>
      <c r="AD325" s="58"/>
      <c r="AE325" s="101">
        <v>48</v>
      </c>
      <c r="AF325" s="96"/>
      <c r="AG325" s="101">
        <v>9</v>
      </c>
      <c r="AH325" s="58"/>
      <c r="AI325" s="102">
        <f>AE325-AG325</f>
        <v>39</v>
      </c>
      <c r="AJ325" s="96"/>
      <c r="AK325" s="101">
        <v>48</v>
      </c>
      <c r="AL325" s="96"/>
      <c r="AM325" s="101">
        <v>6</v>
      </c>
      <c r="AN325" s="58"/>
      <c r="AO325" s="102">
        <f>AK325-AM325</f>
        <v>42</v>
      </c>
      <c r="AP325" s="58"/>
      <c r="AQ325" s="103">
        <f>MAX((W325+AC325)/2,AC325)</f>
        <v>21</v>
      </c>
      <c r="AR325" s="96"/>
      <c r="AS325" s="103">
        <f>(AI325+AO325)/2</f>
        <v>40.5</v>
      </c>
      <c r="AT325" s="96"/>
      <c r="AU325" s="104">
        <f>AS325+AQ325</f>
        <v>61.5</v>
      </c>
      <c r="AV325">
        <f>ROUND(AU325*2.3*190,2)</f>
        <v>26875.5</v>
      </c>
    </row>
    <row r="326" spans="1:48" x14ac:dyDescent="0.25">
      <c r="A326" s="94">
        <v>135994</v>
      </c>
      <c r="B326" s="5">
        <v>8865229</v>
      </c>
      <c r="C326" s="5">
        <v>886</v>
      </c>
      <c r="D326" s="5" t="s">
        <v>394</v>
      </c>
      <c r="E326" s="6">
        <v>5229</v>
      </c>
      <c r="F326" s="5" t="s">
        <v>327</v>
      </c>
      <c r="G326" s="5" t="s">
        <v>6</v>
      </c>
      <c r="H326" s="5" t="s">
        <v>398</v>
      </c>
      <c r="I326" s="95">
        <v>57484</v>
      </c>
      <c r="J326" s="96"/>
      <c r="K326" s="97">
        <v>100072.99999999999</v>
      </c>
      <c r="L326" s="98"/>
      <c r="M326" s="97">
        <v>42588.999999999985</v>
      </c>
      <c r="N326" s="99"/>
      <c r="O326" s="147">
        <v>58376</v>
      </c>
      <c r="P326" s="96"/>
      <c r="Q326" s="148">
        <v>100965</v>
      </c>
      <c r="R326" s="100"/>
      <c r="S326" s="101">
        <v>80</v>
      </c>
      <c r="T326" s="96"/>
      <c r="U326" s="101">
        <v>1</v>
      </c>
      <c r="V326" s="58"/>
      <c r="W326" s="102">
        <f>S326-U326</f>
        <v>79</v>
      </c>
      <c r="X326" s="96"/>
      <c r="Y326" s="101">
        <v>83</v>
      </c>
      <c r="Z326" s="96"/>
      <c r="AA326" s="101">
        <v>2</v>
      </c>
      <c r="AB326" s="58"/>
      <c r="AC326" s="102">
        <f>Y326-AA326</f>
        <v>81</v>
      </c>
      <c r="AD326" s="58"/>
      <c r="AE326" s="101">
        <v>153</v>
      </c>
      <c r="AF326" s="96"/>
      <c r="AG326" s="101">
        <v>10</v>
      </c>
      <c r="AH326" s="58"/>
      <c r="AI326" s="102">
        <f>AE326-AG326</f>
        <v>143</v>
      </c>
      <c r="AJ326" s="96"/>
      <c r="AK326" s="101">
        <v>161</v>
      </c>
      <c r="AL326" s="96"/>
      <c r="AM326" s="101">
        <v>8</v>
      </c>
      <c r="AN326" s="58"/>
      <c r="AO326" s="102">
        <f>AK326-AM326</f>
        <v>153</v>
      </c>
      <c r="AP326" s="58"/>
      <c r="AQ326" s="103">
        <f>MAX((W326+AC326)/2,AC326)</f>
        <v>81</v>
      </c>
      <c r="AR326" s="96"/>
      <c r="AS326" s="103">
        <f>(AI326+AO326)/2</f>
        <v>148</v>
      </c>
      <c r="AT326" s="96"/>
      <c r="AU326" s="104">
        <f>AS326+AQ326</f>
        <v>229</v>
      </c>
      <c r="AV326">
        <f>ROUND(AU326*2.3*190,2)</f>
        <v>100073</v>
      </c>
    </row>
    <row r="327" spans="1:48" x14ac:dyDescent="0.25">
      <c r="A327" s="94">
        <v>119032</v>
      </c>
      <c r="B327" s="5">
        <v>8867021</v>
      </c>
      <c r="C327" s="5">
        <v>886</v>
      </c>
      <c r="D327" s="5" t="s">
        <v>394</v>
      </c>
      <c r="E327" s="6">
        <v>7021</v>
      </c>
      <c r="F327" s="5" t="s">
        <v>288</v>
      </c>
      <c r="G327" s="5" t="s">
        <v>6</v>
      </c>
      <c r="H327" s="5" t="s">
        <v>400</v>
      </c>
      <c r="I327" s="95">
        <v>1275</v>
      </c>
      <c r="J327" s="96"/>
      <c r="K327" s="97">
        <v>2184.9999999999995</v>
      </c>
      <c r="L327" s="98"/>
      <c r="M327" s="97">
        <v>909.99999999999955</v>
      </c>
      <c r="N327" s="99"/>
      <c r="O327" s="147">
        <v>1275</v>
      </c>
      <c r="P327" s="96"/>
      <c r="Q327" s="148">
        <v>2185</v>
      </c>
      <c r="R327" s="100"/>
      <c r="S327" s="101">
        <v>0</v>
      </c>
      <c r="T327" s="96"/>
      <c r="U327" s="101">
        <v>0</v>
      </c>
      <c r="V327" s="58"/>
      <c r="W327" s="102">
        <f>S327-U327</f>
        <v>0</v>
      </c>
      <c r="X327" s="96"/>
      <c r="Y327" s="101">
        <v>0</v>
      </c>
      <c r="Z327" s="96"/>
      <c r="AA327" s="101">
        <v>0</v>
      </c>
      <c r="AB327" s="58"/>
      <c r="AC327" s="102">
        <f>Y327-AA327</f>
        <v>0</v>
      </c>
      <c r="AD327" s="58"/>
      <c r="AE327" s="101">
        <v>5</v>
      </c>
      <c r="AF327" s="96"/>
      <c r="AG327" s="101">
        <v>0</v>
      </c>
      <c r="AH327" s="58"/>
      <c r="AI327" s="102">
        <f>AE327-AG327</f>
        <v>5</v>
      </c>
      <c r="AJ327" s="96"/>
      <c r="AK327" s="101">
        <v>5</v>
      </c>
      <c r="AL327" s="96"/>
      <c r="AM327" s="101">
        <v>0</v>
      </c>
      <c r="AN327" s="58"/>
      <c r="AO327" s="102">
        <f>AK327-AM327</f>
        <v>5</v>
      </c>
      <c r="AP327" s="58"/>
      <c r="AQ327" s="103">
        <f>MAX((W327+AC327)/2,AC327)</f>
        <v>0</v>
      </c>
      <c r="AR327" s="96"/>
      <c r="AS327" s="103">
        <f>(AI327+AO327)/2</f>
        <v>5</v>
      </c>
      <c r="AT327" s="96"/>
      <c r="AU327" s="104">
        <f>AS327+AQ327</f>
        <v>5</v>
      </c>
      <c r="AV327">
        <f>ROUND(AU327*2.3*190,2)</f>
        <v>2185</v>
      </c>
    </row>
    <row r="328" spans="1:48" x14ac:dyDescent="0.25">
      <c r="A328" s="94">
        <v>119036</v>
      </c>
      <c r="B328" s="5">
        <v>8867032</v>
      </c>
      <c r="C328" s="5">
        <v>886</v>
      </c>
      <c r="D328" s="5" t="s">
        <v>394</v>
      </c>
      <c r="E328" s="6">
        <v>7032</v>
      </c>
      <c r="F328" s="5" t="s">
        <v>289</v>
      </c>
      <c r="G328" s="5" t="s">
        <v>6</v>
      </c>
      <c r="H328" s="5" t="s">
        <v>400</v>
      </c>
      <c r="I328" s="95">
        <v>1912</v>
      </c>
      <c r="J328" s="96"/>
      <c r="K328" s="97">
        <v>4806.9999999999991</v>
      </c>
      <c r="L328" s="98"/>
      <c r="M328" s="97">
        <v>2894.9999999999991</v>
      </c>
      <c r="N328" s="99"/>
      <c r="O328" s="147">
        <v>2805</v>
      </c>
      <c r="P328" s="96"/>
      <c r="Q328" s="148">
        <v>5700</v>
      </c>
      <c r="R328" s="100"/>
      <c r="S328" s="101">
        <v>1</v>
      </c>
      <c r="T328" s="96"/>
      <c r="U328" s="101">
        <v>0</v>
      </c>
      <c r="V328" s="58"/>
      <c r="W328" s="102">
        <f>S328-U328</f>
        <v>1</v>
      </c>
      <c r="X328" s="96"/>
      <c r="Y328" s="101">
        <v>4</v>
      </c>
      <c r="Z328" s="96"/>
      <c r="AA328" s="101">
        <v>0</v>
      </c>
      <c r="AB328" s="58"/>
      <c r="AC328" s="102">
        <f>Y328-AA328</f>
        <v>4</v>
      </c>
      <c r="AD328" s="58"/>
      <c r="AE328" s="101">
        <v>6</v>
      </c>
      <c r="AF328" s="96"/>
      <c r="AG328" s="101">
        <v>0</v>
      </c>
      <c r="AH328" s="58"/>
      <c r="AI328" s="102">
        <f>AE328-AG328</f>
        <v>6</v>
      </c>
      <c r="AJ328" s="96"/>
      <c r="AK328" s="101">
        <v>10</v>
      </c>
      <c r="AL328" s="96"/>
      <c r="AM328" s="101">
        <v>2</v>
      </c>
      <c r="AN328" s="58"/>
      <c r="AO328" s="102">
        <f>AK328-AM328</f>
        <v>8</v>
      </c>
      <c r="AP328" s="58"/>
      <c r="AQ328" s="103">
        <f>MAX((W328+AC328)/2,AC328)</f>
        <v>4</v>
      </c>
      <c r="AR328" s="96"/>
      <c r="AS328" s="103">
        <f>(AI328+AO328)/2</f>
        <v>7</v>
      </c>
      <c r="AT328" s="96"/>
      <c r="AU328" s="104">
        <f>AS328+AQ328</f>
        <v>11</v>
      </c>
      <c r="AV328">
        <f>ROUND(AU328*2.3*190,2)</f>
        <v>4807</v>
      </c>
    </row>
    <row r="329" spans="1:48" x14ac:dyDescent="0.25">
      <c r="A329" s="94">
        <v>119040</v>
      </c>
      <c r="B329" s="5">
        <v>8867039</v>
      </c>
      <c r="C329" s="5">
        <v>886</v>
      </c>
      <c r="D329" s="5" t="s">
        <v>394</v>
      </c>
      <c r="E329" s="6">
        <v>7039</v>
      </c>
      <c r="F329" s="5" t="s">
        <v>290</v>
      </c>
      <c r="G329" s="5" t="s">
        <v>6</v>
      </c>
      <c r="H329" s="5" t="s">
        <v>400</v>
      </c>
      <c r="I329" s="95">
        <v>4334</v>
      </c>
      <c r="J329" s="96"/>
      <c r="K329" s="97">
        <v>11361.999999999998</v>
      </c>
      <c r="L329" s="98"/>
      <c r="M329" s="97">
        <v>7027.9999999999982</v>
      </c>
      <c r="N329" s="99"/>
      <c r="O329" s="147">
        <v>6628</v>
      </c>
      <c r="P329" s="96"/>
      <c r="Q329" s="148">
        <v>13656</v>
      </c>
      <c r="R329" s="100"/>
      <c r="S329" s="101">
        <v>5</v>
      </c>
      <c r="T329" s="96"/>
      <c r="U329" s="101">
        <v>1</v>
      </c>
      <c r="V329" s="58"/>
      <c r="W329" s="102">
        <f>S329-U329</f>
        <v>4</v>
      </c>
      <c r="X329" s="96"/>
      <c r="Y329" s="101">
        <v>9</v>
      </c>
      <c r="Z329" s="96"/>
      <c r="AA329" s="101">
        <v>2</v>
      </c>
      <c r="AB329" s="58"/>
      <c r="AC329" s="102">
        <f>Y329-AA329</f>
        <v>7</v>
      </c>
      <c r="AD329" s="58"/>
      <c r="AE329" s="101">
        <v>24</v>
      </c>
      <c r="AF329" s="96"/>
      <c r="AG329" s="101">
        <v>3</v>
      </c>
      <c r="AH329" s="58"/>
      <c r="AI329" s="102">
        <f>AE329-AG329</f>
        <v>21</v>
      </c>
      <c r="AJ329" s="96"/>
      <c r="AK329" s="101">
        <v>20</v>
      </c>
      <c r="AL329" s="96"/>
      <c r="AM329" s="101">
        <v>3</v>
      </c>
      <c r="AN329" s="58"/>
      <c r="AO329" s="102">
        <f>AK329-AM329</f>
        <v>17</v>
      </c>
      <c r="AP329" s="58"/>
      <c r="AQ329" s="103">
        <f>MAX((W329+AC329)/2,AC329)</f>
        <v>7</v>
      </c>
      <c r="AR329" s="96"/>
      <c r="AS329" s="103">
        <f>(AI329+AO329)/2</f>
        <v>19</v>
      </c>
      <c r="AT329" s="96"/>
      <c r="AU329" s="104">
        <f>AS329+AQ329</f>
        <v>26</v>
      </c>
      <c r="AV329">
        <f>ROUND(AU329*2.3*190,2)</f>
        <v>11362</v>
      </c>
    </row>
    <row r="330" spans="1:48" x14ac:dyDescent="0.25">
      <c r="A330" s="94">
        <v>119041</v>
      </c>
      <c r="B330" s="5">
        <v>8867040</v>
      </c>
      <c r="C330" s="5">
        <v>886</v>
      </c>
      <c r="D330" s="5" t="s">
        <v>394</v>
      </c>
      <c r="E330" s="6">
        <v>7040</v>
      </c>
      <c r="F330" s="5" t="s">
        <v>291</v>
      </c>
      <c r="G330" s="5" t="s">
        <v>6</v>
      </c>
      <c r="H330" s="5" t="s">
        <v>401</v>
      </c>
      <c r="I330" s="95">
        <v>4716</v>
      </c>
      <c r="J330" s="96"/>
      <c r="K330" s="97">
        <v>12891.499999999998</v>
      </c>
      <c r="L330" s="98"/>
      <c r="M330" s="97">
        <v>8175.4999999999982</v>
      </c>
      <c r="N330" s="99"/>
      <c r="O330" s="147">
        <v>7521</v>
      </c>
      <c r="P330" s="96"/>
      <c r="Q330" s="148">
        <v>15697</v>
      </c>
      <c r="R330" s="100"/>
      <c r="S330" s="101">
        <v>6</v>
      </c>
      <c r="T330" s="96"/>
      <c r="U330" s="101">
        <v>1</v>
      </c>
      <c r="V330" s="58"/>
      <c r="W330" s="102">
        <f>S330-U330</f>
        <v>5</v>
      </c>
      <c r="X330" s="96"/>
      <c r="Y330" s="101">
        <v>14</v>
      </c>
      <c r="Z330" s="96"/>
      <c r="AA330" s="101">
        <v>4</v>
      </c>
      <c r="AB330" s="58"/>
      <c r="AC330" s="102">
        <f>Y330-AA330</f>
        <v>10</v>
      </c>
      <c r="AD330" s="58"/>
      <c r="AE330" s="101">
        <v>24</v>
      </c>
      <c r="AF330" s="96"/>
      <c r="AG330" s="101">
        <v>3</v>
      </c>
      <c r="AH330" s="58"/>
      <c r="AI330" s="102">
        <f>AE330-AG330</f>
        <v>21</v>
      </c>
      <c r="AJ330" s="96"/>
      <c r="AK330" s="101">
        <v>22</v>
      </c>
      <c r="AL330" s="96"/>
      <c r="AM330" s="101">
        <v>4</v>
      </c>
      <c r="AN330" s="58"/>
      <c r="AO330" s="102">
        <f>AK330-AM330</f>
        <v>18</v>
      </c>
      <c r="AP330" s="58"/>
      <c r="AQ330" s="103">
        <f>MAX((W330+AC330)/2,AC330)</f>
        <v>10</v>
      </c>
      <c r="AR330" s="96"/>
      <c r="AS330" s="103">
        <f>(AI330+AO330)/2</f>
        <v>19.5</v>
      </c>
      <c r="AT330" s="96"/>
      <c r="AU330" s="104">
        <f>AS330+AQ330</f>
        <v>29.5</v>
      </c>
      <c r="AV330">
        <f>ROUND(AU330*2.3*190,2)</f>
        <v>12891.5</v>
      </c>
    </row>
    <row r="331" spans="1:48" x14ac:dyDescent="0.25">
      <c r="A331" s="94">
        <v>119044</v>
      </c>
      <c r="B331" s="5">
        <v>8867043</v>
      </c>
      <c r="C331" s="5">
        <v>886</v>
      </c>
      <c r="D331" s="5" t="s">
        <v>394</v>
      </c>
      <c r="E331" s="6">
        <v>7043</v>
      </c>
      <c r="F331" s="5" t="s">
        <v>292</v>
      </c>
      <c r="G331" s="5" t="s">
        <v>6</v>
      </c>
      <c r="H331" s="5" t="s">
        <v>401</v>
      </c>
      <c r="I331" s="95">
        <v>1912</v>
      </c>
      <c r="J331" s="96"/>
      <c r="K331" s="97">
        <v>3714.4999999999995</v>
      </c>
      <c r="L331" s="98"/>
      <c r="M331" s="97">
        <v>1802.4999999999995</v>
      </c>
      <c r="N331" s="99"/>
      <c r="O331" s="147">
        <v>2167</v>
      </c>
      <c r="P331" s="96"/>
      <c r="Q331" s="148">
        <v>3970</v>
      </c>
      <c r="R331" s="100"/>
      <c r="S331" s="101">
        <v>3</v>
      </c>
      <c r="T331" s="96"/>
      <c r="U331" s="101">
        <v>0</v>
      </c>
      <c r="V331" s="58"/>
      <c r="W331" s="102">
        <f>S331-U331</f>
        <v>3</v>
      </c>
      <c r="X331" s="96"/>
      <c r="Y331" s="101">
        <v>3</v>
      </c>
      <c r="Z331" s="96"/>
      <c r="AA331" s="101">
        <v>0</v>
      </c>
      <c r="AB331" s="58"/>
      <c r="AC331" s="102">
        <f>Y331-AA331</f>
        <v>3</v>
      </c>
      <c r="AD331" s="58"/>
      <c r="AE331" s="101">
        <v>6</v>
      </c>
      <c r="AF331" s="96"/>
      <c r="AG331" s="101">
        <v>1</v>
      </c>
      <c r="AH331" s="58"/>
      <c r="AI331" s="102">
        <f>AE331-AG331</f>
        <v>5</v>
      </c>
      <c r="AJ331" s="96"/>
      <c r="AK331" s="101">
        <v>6</v>
      </c>
      <c r="AL331" s="96"/>
      <c r="AM331" s="101">
        <v>0</v>
      </c>
      <c r="AN331" s="58"/>
      <c r="AO331" s="102">
        <f>AK331-AM331</f>
        <v>6</v>
      </c>
      <c r="AP331" s="58"/>
      <c r="AQ331" s="103">
        <f>MAX((W331+AC331)/2,AC331)</f>
        <v>3</v>
      </c>
      <c r="AR331" s="96"/>
      <c r="AS331" s="103">
        <f>(AI331+AO331)/2</f>
        <v>5.5</v>
      </c>
      <c r="AT331" s="96"/>
      <c r="AU331" s="104">
        <f>AS331+AQ331</f>
        <v>8.5</v>
      </c>
      <c r="AV331">
        <f>ROUND(AU331*2.3*190,2)</f>
        <v>3714.5</v>
      </c>
    </row>
    <row r="332" spans="1:48" x14ac:dyDescent="0.25">
      <c r="A332" s="94">
        <v>119045</v>
      </c>
      <c r="B332" s="5">
        <v>8867044</v>
      </c>
      <c r="C332" s="5">
        <v>886</v>
      </c>
      <c r="D332" s="5" t="s">
        <v>394</v>
      </c>
      <c r="E332" s="6">
        <v>7044</v>
      </c>
      <c r="F332" s="5" t="s">
        <v>293</v>
      </c>
      <c r="G332" s="5" t="s">
        <v>6</v>
      </c>
      <c r="H332" s="5" t="s">
        <v>400</v>
      </c>
      <c r="I332" s="95">
        <v>255</v>
      </c>
      <c r="J332" s="96"/>
      <c r="K332" s="97">
        <v>0</v>
      </c>
      <c r="L332" s="98"/>
      <c r="M332" s="97">
        <v>-255</v>
      </c>
      <c r="N332" s="99"/>
      <c r="O332" s="147">
        <v>0</v>
      </c>
      <c r="P332" s="96"/>
      <c r="Q332" s="148">
        <v>-255</v>
      </c>
      <c r="R332" s="100"/>
      <c r="S332" s="101">
        <v>0</v>
      </c>
      <c r="T332" s="96"/>
      <c r="U332" s="101">
        <v>0</v>
      </c>
      <c r="V332" s="58"/>
      <c r="W332" s="102">
        <f>S332-U332</f>
        <v>0</v>
      </c>
      <c r="X332" s="96"/>
      <c r="Y332" s="101">
        <v>0</v>
      </c>
      <c r="Z332" s="96"/>
      <c r="AA332" s="101">
        <v>0</v>
      </c>
      <c r="AB332" s="58"/>
      <c r="AC332" s="102">
        <f>Y332-AA332</f>
        <v>0</v>
      </c>
      <c r="AD332" s="58"/>
      <c r="AE332" s="101">
        <v>1</v>
      </c>
      <c r="AF332" s="96"/>
      <c r="AG332" s="101">
        <v>1</v>
      </c>
      <c r="AH332" s="58"/>
      <c r="AI332" s="102">
        <f>AE332-AG332</f>
        <v>0</v>
      </c>
      <c r="AJ332" s="96"/>
      <c r="AK332" s="101">
        <v>3</v>
      </c>
      <c r="AL332" s="96"/>
      <c r="AM332" s="101">
        <v>3</v>
      </c>
      <c r="AN332" s="58"/>
      <c r="AO332" s="102">
        <f>AK332-AM332</f>
        <v>0</v>
      </c>
      <c r="AP332" s="58"/>
      <c r="AQ332" s="103">
        <f>MAX((W332+AC332)/2,AC332)</f>
        <v>0</v>
      </c>
      <c r="AR332" s="96"/>
      <c r="AS332" s="103">
        <f>(AI332+AO332)/2</f>
        <v>0</v>
      </c>
      <c r="AT332" s="96"/>
      <c r="AU332" s="104">
        <f>AS332+AQ332</f>
        <v>0</v>
      </c>
      <c r="AV332">
        <f>ROUND(AU332*2.3*190,2)</f>
        <v>0</v>
      </c>
    </row>
    <row r="333" spans="1:48" x14ac:dyDescent="0.25">
      <c r="A333" s="94">
        <v>119046</v>
      </c>
      <c r="B333" s="5">
        <v>8867045</v>
      </c>
      <c r="C333" s="5">
        <v>886</v>
      </c>
      <c r="D333" s="5" t="s">
        <v>394</v>
      </c>
      <c r="E333" s="6">
        <v>7045</v>
      </c>
      <c r="F333" s="5" t="s">
        <v>294</v>
      </c>
      <c r="G333" s="5" t="s">
        <v>6</v>
      </c>
      <c r="H333" s="5" t="s">
        <v>401</v>
      </c>
      <c r="I333" s="95">
        <v>765</v>
      </c>
      <c r="J333" s="96"/>
      <c r="K333" s="97">
        <v>873.99999999999989</v>
      </c>
      <c r="L333" s="98"/>
      <c r="M333" s="97">
        <v>108.99999999999989</v>
      </c>
      <c r="N333" s="99"/>
      <c r="O333" s="147">
        <v>510</v>
      </c>
      <c r="P333" s="96"/>
      <c r="Q333" s="148">
        <v>619</v>
      </c>
      <c r="R333" s="100"/>
      <c r="S333" s="101">
        <v>0</v>
      </c>
      <c r="T333" s="96"/>
      <c r="U333" s="101">
        <v>0</v>
      </c>
      <c r="V333" s="58"/>
      <c r="W333" s="102">
        <f>S333-U333</f>
        <v>0</v>
      </c>
      <c r="X333" s="96"/>
      <c r="Y333" s="101">
        <v>0</v>
      </c>
      <c r="Z333" s="96"/>
      <c r="AA333" s="101">
        <v>0</v>
      </c>
      <c r="AB333" s="58"/>
      <c r="AC333" s="102">
        <f>Y333-AA333</f>
        <v>0</v>
      </c>
      <c r="AD333" s="58"/>
      <c r="AE333" s="101">
        <v>2</v>
      </c>
      <c r="AF333" s="96"/>
      <c r="AG333" s="101">
        <v>0</v>
      </c>
      <c r="AH333" s="58"/>
      <c r="AI333" s="102">
        <f>AE333-AG333</f>
        <v>2</v>
      </c>
      <c r="AJ333" s="96"/>
      <c r="AK333" s="101">
        <v>5</v>
      </c>
      <c r="AL333" s="96"/>
      <c r="AM333" s="101">
        <v>3</v>
      </c>
      <c r="AN333" s="58"/>
      <c r="AO333" s="102">
        <f>AK333-AM333</f>
        <v>2</v>
      </c>
      <c r="AP333" s="58"/>
      <c r="AQ333" s="103">
        <f>MAX((W333+AC333)/2,AC333)</f>
        <v>0</v>
      </c>
      <c r="AR333" s="96"/>
      <c r="AS333" s="103">
        <f>(AI333+AO333)/2</f>
        <v>2</v>
      </c>
      <c r="AT333" s="96"/>
      <c r="AU333" s="104">
        <f>AS333+AQ333</f>
        <v>2</v>
      </c>
      <c r="AV333">
        <f>ROUND(AU333*2.3*190,2)</f>
        <v>874</v>
      </c>
    </row>
    <row r="334" spans="1:48" x14ac:dyDescent="0.25">
      <c r="A334" s="94">
        <v>119050</v>
      </c>
      <c r="B334" s="5">
        <v>8867051</v>
      </c>
      <c r="C334" s="5">
        <v>886</v>
      </c>
      <c r="D334" s="5" t="s">
        <v>394</v>
      </c>
      <c r="E334" s="6">
        <v>7051</v>
      </c>
      <c r="F334" s="5" t="s">
        <v>295</v>
      </c>
      <c r="G334" s="5" t="s">
        <v>6</v>
      </c>
      <c r="H334" s="5" t="s">
        <v>401</v>
      </c>
      <c r="I334" s="95">
        <v>3697</v>
      </c>
      <c r="J334" s="96"/>
      <c r="K334" s="97">
        <v>5899.4999999999991</v>
      </c>
      <c r="L334" s="98"/>
      <c r="M334" s="97">
        <v>2202.4999999999991</v>
      </c>
      <c r="N334" s="99"/>
      <c r="O334" s="147">
        <v>3442</v>
      </c>
      <c r="P334" s="96"/>
      <c r="Q334" s="148">
        <v>5645</v>
      </c>
      <c r="R334" s="100"/>
      <c r="S334" s="101">
        <v>6</v>
      </c>
      <c r="T334" s="96"/>
      <c r="U334" s="101">
        <v>0</v>
      </c>
      <c r="V334" s="58"/>
      <c r="W334" s="102">
        <f>S334-U334</f>
        <v>6</v>
      </c>
      <c r="X334" s="96"/>
      <c r="Y334" s="101">
        <v>1</v>
      </c>
      <c r="Z334" s="96"/>
      <c r="AA334" s="101">
        <v>0</v>
      </c>
      <c r="AB334" s="58"/>
      <c r="AC334" s="102">
        <f>Y334-AA334</f>
        <v>1</v>
      </c>
      <c r="AD334" s="58"/>
      <c r="AE334" s="101">
        <v>14</v>
      </c>
      <c r="AF334" s="96"/>
      <c r="AG334" s="101">
        <v>2</v>
      </c>
      <c r="AH334" s="58"/>
      <c r="AI334" s="102">
        <f>AE334-AG334</f>
        <v>12</v>
      </c>
      <c r="AJ334" s="96"/>
      <c r="AK334" s="101">
        <v>9</v>
      </c>
      <c r="AL334" s="96"/>
      <c r="AM334" s="101">
        <v>1</v>
      </c>
      <c r="AN334" s="58"/>
      <c r="AO334" s="102">
        <f>AK334-AM334</f>
        <v>8</v>
      </c>
      <c r="AP334" s="58"/>
      <c r="AQ334" s="103">
        <f>MAX((W334+AC334)/2,AC334)</f>
        <v>3.5</v>
      </c>
      <c r="AR334" s="96"/>
      <c r="AS334" s="103">
        <f>(AI334+AO334)/2</f>
        <v>10</v>
      </c>
      <c r="AT334" s="96"/>
      <c r="AU334" s="104">
        <f>AS334+AQ334</f>
        <v>13.5</v>
      </c>
      <c r="AV334">
        <f>ROUND(AU334*2.3*190,2)</f>
        <v>5899.5</v>
      </c>
    </row>
    <row r="335" spans="1:48" x14ac:dyDescent="0.25">
      <c r="A335" s="94">
        <v>119055</v>
      </c>
      <c r="B335" s="5">
        <v>8867056</v>
      </c>
      <c r="C335" s="5">
        <v>886</v>
      </c>
      <c r="D335" s="5" t="s">
        <v>394</v>
      </c>
      <c r="E335" s="6">
        <v>7056</v>
      </c>
      <c r="F335" s="5" t="s">
        <v>296</v>
      </c>
      <c r="G335" s="5" t="s">
        <v>6</v>
      </c>
      <c r="H335" s="5" t="s">
        <v>401</v>
      </c>
      <c r="I335" s="95">
        <v>6118</v>
      </c>
      <c r="J335" s="96"/>
      <c r="K335" s="97">
        <v>21849.999999999996</v>
      </c>
      <c r="L335" s="98"/>
      <c r="M335" s="97">
        <v>15731.999999999996</v>
      </c>
      <c r="N335" s="99"/>
      <c r="O335" s="147">
        <v>12746</v>
      </c>
      <c r="P335" s="96"/>
      <c r="Q335" s="148">
        <v>28478</v>
      </c>
      <c r="R335" s="100"/>
      <c r="S335" s="101">
        <v>20</v>
      </c>
      <c r="T335" s="96"/>
      <c r="U335" s="101">
        <v>0</v>
      </c>
      <c r="V335" s="58"/>
      <c r="W335" s="102">
        <f>S335-U335</f>
        <v>20</v>
      </c>
      <c r="X335" s="96"/>
      <c r="Y335" s="101">
        <v>24</v>
      </c>
      <c r="Z335" s="96"/>
      <c r="AA335" s="101">
        <v>0</v>
      </c>
      <c r="AB335" s="58"/>
      <c r="AC335" s="102">
        <f>Y335-AA335</f>
        <v>24</v>
      </c>
      <c r="AD335" s="58"/>
      <c r="AE335" s="101">
        <v>28</v>
      </c>
      <c r="AF335" s="96"/>
      <c r="AG335" s="101">
        <v>3</v>
      </c>
      <c r="AH335" s="58"/>
      <c r="AI335" s="102">
        <f>AE335-AG335</f>
        <v>25</v>
      </c>
      <c r="AJ335" s="96"/>
      <c r="AK335" s="101">
        <v>29</v>
      </c>
      <c r="AL335" s="96"/>
      <c r="AM335" s="101">
        <v>2</v>
      </c>
      <c r="AN335" s="58"/>
      <c r="AO335" s="102">
        <f>AK335-AM335</f>
        <v>27</v>
      </c>
      <c r="AP335" s="58"/>
      <c r="AQ335" s="103">
        <f>MAX((W335+AC335)/2,AC335)</f>
        <v>24</v>
      </c>
      <c r="AR335" s="96"/>
      <c r="AS335" s="103">
        <f>(AI335+AO335)/2</f>
        <v>26</v>
      </c>
      <c r="AT335" s="96"/>
      <c r="AU335" s="104">
        <f>AS335+AQ335</f>
        <v>50</v>
      </c>
      <c r="AV335">
        <f>ROUND(AU335*2.3*190,2)</f>
        <v>21850</v>
      </c>
    </row>
    <row r="336" spans="1:48" x14ac:dyDescent="0.25">
      <c r="A336" s="94">
        <v>119057</v>
      </c>
      <c r="B336" s="5">
        <v>8867059</v>
      </c>
      <c r="C336" s="5">
        <v>886</v>
      </c>
      <c r="D336" s="5" t="s">
        <v>394</v>
      </c>
      <c r="E336" s="6">
        <v>7059</v>
      </c>
      <c r="F336" s="5" t="s">
        <v>297</v>
      </c>
      <c r="G336" s="5" t="s">
        <v>6</v>
      </c>
      <c r="H336" s="5" t="s">
        <v>401</v>
      </c>
      <c r="I336" s="95">
        <v>638</v>
      </c>
      <c r="J336" s="96"/>
      <c r="K336" s="97">
        <v>3495.9999999999995</v>
      </c>
      <c r="L336" s="98"/>
      <c r="M336" s="97">
        <v>2857.9999999999995</v>
      </c>
      <c r="N336" s="99"/>
      <c r="O336" s="147">
        <v>2040</v>
      </c>
      <c r="P336" s="96"/>
      <c r="Q336" s="148">
        <v>4898</v>
      </c>
      <c r="R336" s="100"/>
      <c r="S336" s="101">
        <v>5</v>
      </c>
      <c r="T336" s="96"/>
      <c r="U336" s="101">
        <v>1</v>
      </c>
      <c r="V336" s="58"/>
      <c r="W336" s="102">
        <f>S336-U336</f>
        <v>4</v>
      </c>
      <c r="X336" s="96"/>
      <c r="Y336" s="101">
        <v>3</v>
      </c>
      <c r="Z336" s="96"/>
      <c r="AA336" s="101">
        <v>0</v>
      </c>
      <c r="AB336" s="58"/>
      <c r="AC336" s="102">
        <f>Y336-AA336</f>
        <v>3</v>
      </c>
      <c r="AD336" s="58"/>
      <c r="AE336" s="101">
        <v>4</v>
      </c>
      <c r="AF336" s="96"/>
      <c r="AG336" s="101">
        <v>0</v>
      </c>
      <c r="AH336" s="58"/>
      <c r="AI336" s="102">
        <f>AE336-AG336</f>
        <v>4</v>
      </c>
      <c r="AJ336" s="96"/>
      <c r="AK336" s="101">
        <v>5</v>
      </c>
      <c r="AL336" s="96"/>
      <c r="AM336" s="101">
        <v>0</v>
      </c>
      <c r="AN336" s="58"/>
      <c r="AO336" s="102">
        <f>AK336-AM336</f>
        <v>5</v>
      </c>
      <c r="AP336" s="58"/>
      <c r="AQ336" s="103">
        <f>MAX((W336+AC336)/2,AC336)</f>
        <v>3.5</v>
      </c>
      <c r="AR336" s="96"/>
      <c r="AS336" s="103">
        <f>(AI336+AO336)/2</f>
        <v>4.5</v>
      </c>
      <c r="AT336" s="96"/>
      <c r="AU336" s="104">
        <f>AS336+AQ336</f>
        <v>8</v>
      </c>
      <c r="AV336">
        <f>ROUND(AU336*2.3*190,2)</f>
        <v>3496</v>
      </c>
    </row>
    <row r="337" spans="1:48" x14ac:dyDescent="0.25">
      <c r="A337" s="94">
        <v>119059</v>
      </c>
      <c r="B337" s="5">
        <v>8867063</v>
      </c>
      <c r="C337" s="5">
        <v>886</v>
      </c>
      <c r="D337" s="5" t="s">
        <v>394</v>
      </c>
      <c r="E337" s="6">
        <v>7063</v>
      </c>
      <c r="F337" s="5" t="s">
        <v>298</v>
      </c>
      <c r="G337" s="5" t="s">
        <v>6</v>
      </c>
      <c r="H337" s="5" t="s">
        <v>401</v>
      </c>
      <c r="I337" s="95">
        <v>5099</v>
      </c>
      <c r="J337" s="96"/>
      <c r="K337" s="97">
        <v>9832.4999999999982</v>
      </c>
      <c r="L337" s="98"/>
      <c r="M337" s="97">
        <v>4733.4999999999982</v>
      </c>
      <c r="N337" s="99"/>
      <c r="O337" s="147">
        <v>5736</v>
      </c>
      <c r="P337" s="96"/>
      <c r="Q337" s="148">
        <v>10470</v>
      </c>
      <c r="R337" s="100"/>
      <c r="S337" s="101">
        <v>13</v>
      </c>
      <c r="T337" s="96"/>
      <c r="U337" s="101">
        <v>2</v>
      </c>
      <c r="V337" s="58"/>
      <c r="W337" s="102">
        <f>S337-U337</f>
        <v>11</v>
      </c>
      <c r="X337" s="96"/>
      <c r="Y337" s="101">
        <v>11</v>
      </c>
      <c r="Z337" s="96"/>
      <c r="AA337" s="101">
        <v>8</v>
      </c>
      <c r="AB337" s="58"/>
      <c r="AC337" s="102">
        <f>Y337-AA337</f>
        <v>3</v>
      </c>
      <c r="AD337" s="58"/>
      <c r="AE337" s="101">
        <v>19</v>
      </c>
      <c r="AF337" s="96"/>
      <c r="AG337" s="101">
        <v>4</v>
      </c>
      <c r="AH337" s="58"/>
      <c r="AI337" s="102">
        <f>AE337-AG337</f>
        <v>15</v>
      </c>
      <c r="AJ337" s="96"/>
      <c r="AK337" s="101">
        <v>20</v>
      </c>
      <c r="AL337" s="96"/>
      <c r="AM337" s="101">
        <v>4</v>
      </c>
      <c r="AN337" s="58"/>
      <c r="AO337" s="102">
        <f>AK337-AM337</f>
        <v>16</v>
      </c>
      <c r="AP337" s="58"/>
      <c r="AQ337" s="103">
        <f>MAX((W337+AC337)/2,AC337)</f>
        <v>7</v>
      </c>
      <c r="AR337" s="96"/>
      <c r="AS337" s="103">
        <f>(AI337+AO337)/2</f>
        <v>15.5</v>
      </c>
      <c r="AT337" s="96"/>
      <c r="AU337" s="104">
        <f>AS337+AQ337</f>
        <v>22.5</v>
      </c>
      <c r="AV337">
        <f>ROUND(AU337*2.3*190,2)</f>
        <v>9832.5</v>
      </c>
    </row>
    <row r="338" spans="1:48" x14ac:dyDescent="0.25">
      <c r="A338" s="94">
        <v>131748</v>
      </c>
      <c r="B338" s="5">
        <v>8867069</v>
      </c>
      <c r="C338" s="5">
        <v>886</v>
      </c>
      <c r="D338" s="5" t="s">
        <v>394</v>
      </c>
      <c r="E338" s="6">
        <v>7069</v>
      </c>
      <c r="F338" s="5" t="s">
        <v>303</v>
      </c>
      <c r="G338" s="5" t="s">
        <v>6</v>
      </c>
      <c r="H338" s="5" t="s">
        <v>400</v>
      </c>
      <c r="I338" s="95">
        <v>5864</v>
      </c>
      <c r="J338" s="96"/>
      <c r="K338" s="97">
        <v>12672.999999999998</v>
      </c>
      <c r="L338" s="98"/>
      <c r="M338" s="97">
        <v>6808.9999999999982</v>
      </c>
      <c r="N338" s="99"/>
      <c r="O338" s="147">
        <v>7393</v>
      </c>
      <c r="P338" s="96"/>
      <c r="Q338" s="148">
        <v>14202</v>
      </c>
      <c r="R338" s="100"/>
      <c r="S338" s="101">
        <v>3</v>
      </c>
      <c r="T338" s="96"/>
      <c r="U338" s="101">
        <v>0</v>
      </c>
      <c r="V338" s="58"/>
      <c r="W338" s="102">
        <f>S338-U338</f>
        <v>3</v>
      </c>
      <c r="X338" s="96"/>
      <c r="Y338" s="101">
        <v>9</v>
      </c>
      <c r="Z338" s="96"/>
      <c r="AA338" s="101">
        <v>0</v>
      </c>
      <c r="AB338" s="58"/>
      <c r="AC338" s="102">
        <f>Y338-AA338</f>
        <v>9</v>
      </c>
      <c r="AD338" s="58"/>
      <c r="AE338" s="101">
        <v>20</v>
      </c>
      <c r="AF338" s="96"/>
      <c r="AG338" s="101">
        <v>3</v>
      </c>
      <c r="AH338" s="58"/>
      <c r="AI338" s="102">
        <f>AE338-AG338</f>
        <v>17</v>
      </c>
      <c r="AJ338" s="96"/>
      <c r="AK338" s="101">
        <v>28</v>
      </c>
      <c r="AL338" s="96"/>
      <c r="AM338" s="101">
        <v>5</v>
      </c>
      <c r="AN338" s="58"/>
      <c r="AO338" s="102">
        <f>AK338-AM338</f>
        <v>23</v>
      </c>
      <c r="AP338" s="58"/>
      <c r="AQ338" s="103">
        <f>MAX((W338+AC338)/2,AC338)</f>
        <v>9</v>
      </c>
      <c r="AR338" s="96"/>
      <c r="AS338" s="103">
        <f>(AI338+AO338)/2</f>
        <v>20</v>
      </c>
      <c r="AT338" s="96"/>
      <c r="AU338" s="104">
        <f>AS338+AQ338</f>
        <v>29</v>
      </c>
      <c r="AV338">
        <f>ROUND(AU338*2.3*190,2)</f>
        <v>12673</v>
      </c>
    </row>
    <row r="339" spans="1:48" x14ac:dyDescent="0.25">
      <c r="A339" s="94">
        <v>132148</v>
      </c>
      <c r="B339" s="5">
        <v>8867070</v>
      </c>
      <c r="C339" s="5">
        <v>886</v>
      </c>
      <c r="D339" s="5" t="s">
        <v>394</v>
      </c>
      <c r="E339" s="6">
        <v>7070</v>
      </c>
      <c r="F339" s="5" t="s">
        <v>304</v>
      </c>
      <c r="G339" s="5" t="s">
        <v>6</v>
      </c>
      <c r="H339" s="5" t="s">
        <v>401</v>
      </c>
      <c r="I339" s="95">
        <v>1657</v>
      </c>
      <c r="J339" s="96"/>
      <c r="K339" s="97">
        <v>6773.4999999999991</v>
      </c>
      <c r="L339" s="98"/>
      <c r="M339" s="97">
        <v>5116.4999999999991</v>
      </c>
      <c r="N339" s="99"/>
      <c r="O339" s="147">
        <v>3952</v>
      </c>
      <c r="P339" s="96"/>
      <c r="Q339" s="148">
        <v>9069</v>
      </c>
      <c r="R339" s="100"/>
      <c r="S339" s="101">
        <v>7</v>
      </c>
      <c r="T339" s="96"/>
      <c r="U339" s="101">
        <v>1</v>
      </c>
      <c r="V339" s="58"/>
      <c r="W339" s="102">
        <f>S339-U339</f>
        <v>6</v>
      </c>
      <c r="X339" s="96"/>
      <c r="Y339" s="101">
        <v>7</v>
      </c>
      <c r="Z339" s="96"/>
      <c r="AA339" s="101">
        <v>1</v>
      </c>
      <c r="AB339" s="58"/>
      <c r="AC339" s="102">
        <f>Y339-AA339</f>
        <v>6</v>
      </c>
      <c r="AD339" s="58"/>
      <c r="AE339" s="101">
        <v>14</v>
      </c>
      <c r="AF339" s="96"/>
      <c r="AG339" s="101">
        <v>4</v>
      </c>
      <c r="AH339" s="58"/>
      <c r="AI339" s="102">
        <f>AE339-AG339</f>
        <v>10</v>
      </c>
      <c r="AJ339" s="96"/>
      <c r="AK339" s="101">
        <v>13</v>
      </c>
      <c r="AL339" s="96"/>
      <c r="AM339" s="101">
        <v>4</v>
      </c>
      <c r="AN339" s="58"/>
      <c r="AO339" s="102">
        <f>AK339-AM339</f>
        <v>9</v>
      </c>
      <c r="AP339" s="58"/>
      <c r="AQ339" s="103">
        <f>MAX((W339+AC339)/2,AC339)</f>
        <v>6</v>
      </c>
      <c r="AR339" s="96"/>
      <c r="AS339" s="103">
        <f>(AI339+AO339)/2</f>
        <v>9.5</v>
      </c>
      <c r="AT339" s="96"/>
      <c r="AU339" s="104">
        <f>AS339+AQ339</f>
        <v>15.5</v>
      </c>
      <c r="AV339">
        <f>ROUND(AU339*2.3*190,2)</f>
        <v>6773.5</v>
      </c>
    </row>
    <row r="340" spans="1:48" x14ac:dyDescent="0.25">
      <c r="A340" s="94">
        <v>134783</v>
      </c>
      <c r="B340" s="5">
        <v>8867072</v>
      </c>
      <c r="C340" s="5">
        <v>886</v>
      </c>
      <c r="D340" s="5" t="s">
        <v>394</v>
      </c>
      <c r="E340" s="6">
        <v>7072</v>
      </c>
      <c r="F340" s="5" t="s">
        <v>313</v>
      </c>
      <c r="G340" s="5" t="s">
        <v>6</v>
      </c>
      <c r="H340" s="5" t="s">
        <v>400</v>
      </c>
      <c r="I340" s="95">
        <v>4844</v>
      </c>
      <c r="J340" s="96"/>
      <c r="K340" s="97">
        <v>10706.499999999998</v>
      </c>
      <c r="L340" s="98"/>
      <c r="M340" s="97">
        <v>5862.4999999999982</v>
      </c>
      <c r="N340" s="99"/>
      <c r="O340" s="147">
        <v>6246</v>
      </c>
      <c r="P340" s="96"/>
      <c r="Q340" s="148">
        <v>12109</v>
      </c>
      <c r="R340" s="100"/>
      <c r="S340" s="101">
        <v>6</v>
      </c>
      <c r="T340" s="96"/>
      <c r="U340" s="101">
        <v>0</v>
      </c>
      <c r="V340" s="58"/>
      <c r="W340" s="102">
        <f>S340-U340</f>
        <v>6</v>
      </c>
      <c r="X340" s="96"/>
      <c r="Y340" s="101">
        <v>13</v>
      </c>
      <c r="Z340" s="96"/>
      <c r="AA340" s="101">
        <v>0</v>
      </c>
      <c r="AB340" s="58"/>
      <c r="AC340" s="102">
        <f>Y340-AA340</f>
        <v>13</v>
      </c>
      <c r="AD340" s="58"/>
      <c r="AE340" s="101">
        <v>17</v>
      </c>
      <c r="AF340" s="96"/>
      <c r="AG340" s="101">
        <v>7</v>
      </c>
      <c r="AH340" s="58"/>
      <c r="AI340" s="102">
        <f>AE340-AG340</f>
        <v>10</v>
      </c>
      <c r="AJ340" s="96"/>
      <c r="AK340" s="101">
        <v>18</v>
      </c>
      <c r="AL340" s="96"/>
      <c r="AM340" s="101">
        <v>5</v>
      </c>
      <c r="AN340" s="58"/>
      <c r="AO340" s="102">
        <f>AK340-AM340</f>
        <v>13</v>
      </c>
      <c r="AP340" s="58"/>
      <c r="AQ340" s="103">
        <f>MAX((W340+AC340)/2,AC340)</f>
        <v>13</v>
      </c>
      <c r="AR340" s="96"/>
      <c r="AS340" s="103">
        <f>(AI340+AO340)/2</f>
        <v>11.5</v>
      </c>
      <c r="AT340" s="96"/>
      <c r="AU340" s="104">
        <f>AS340+AQ340</f>
        <v>24.5</v>
      </c>
      <c r="AV340">
        <f>ROUND(AU340*2.3*190,2)</f>
        <v>10706.5</v>
      </c>
    </row>
    <row r="341" spans="1:48" x14ac:dyDescent="0.25">
      <c r="A341" s="120">
        <v>134971</v>
      </c>
      <c r="B341" s="121">
        <v>8867073</v>
      </c>
      <c r="C341" s="121">
        <v>886</v>
      </c>
      <c r="D341" s="121" t="s">
        <v>394</v>
      </c>
      <c r="E341" s="122">
        <v>7073</v>
      </c>
      <c r="F341" s="121" t="s">
        <v>315</v>
      </c>
      <c r="G341" s="121" t="s">
        <v>6</v>
      </c>
      <c r="H341" s="121" t="s">
        <v>401</v>
      </c>
      <c r="I341" s="123">
        <v>2932</v>
      </c>
      <c r="J341" s="124"/>
      <c r="K341" s="125">
        <v>6773.4999999999991</v>
      </c>
      <c r="L341" s="126"/>
      <c r="M341" s="125">
        <v>3841.4999999999991</v>
      </c>
      <c r="N341" s="127"/>
      <c r="O341" s="153">
        <v>3952</v>
      </c>
      <c r="P341" s="124"/>
      <c r="Q341" s="154">
        <v>7794</v>
      </c>
      <c r="R341" s="128"/>
      <c r="S341" s="129">
        <v>4</v>
      </c>
      <c r="T341" s="124"/>
      <c r="U341" s="129">
        <v>1</v>
      </c>
      <c r="V341" s="91"/>
      <c r="W341" s="130">
        <f>S341-U341</f>
        <v>3</v>
      </c>
      <c r="X341" s="124"/>
      <c r="Y341" s="129">
        <v>7</v>
      </c>
      <c r="Z341" s="124"/>
      <c r="AA341" s="129">
        <v>1</v>
      </c>
      <c r="AB341" s="91"/>
      <c r="AC341" s="130">
        <f>Y341-AA341</f>
        <v>6</v>
      </c>
      <c r="AD341" s="91"/>
      <c r="AE341" s="129">
        <v>8</v>
      </c>
      <c r="AF341" s="124"/>
      <c r="AG341" s="129">
        <v>0</v>
      </c>
      <c r="AH341" s="91"/>
      <c r="AI341" s="130">
        <f>AE341-AG341</f>
        <v>8</v>
      </c>
      <c r="AJ341" s="124"/>
      <c r="AK341" s="129">
        <v>11</v>
      </c>
      <c r="AL341" s="124"/>
      <c r="AM341" s="129">
        <v>0</v>
      </c>
      <c r="AN341" s="91"/>
      <c r="AO341" s="130">
        <f>AK341-AM341</f>
        <v>11</v>
      </c>
      <c r="AP341" s="91"/>
      <c r="AQ341" s="131">
        <f>MAX((W341+AC341)/2,AC341)</f>
        <v>6</v>
      </c>
      <c r="AR341" s="124"/>
      <c r="AS341" s="131">
        <f>(AI341+AO341)/2</f>
        <v>9.5</v>
      </c>
      <c r="AT341" s="124"/>
      <c r="AU341" s="132">
        <f>AS341+AQ341</f>
        <v>15.5</v>
      </c>
      <c r="AV341">
        <f>ROUND(AU341*2.3*190,2)</f>
        <v>6773.5</v>
      </c>
    </row>
  </sheetData>
  <sheetProtection autoFilter="0"/>
  <autoFilter ref="A12:AV341">
    <sortState ref="A13:AV341">
      <sortCondition ref="G12:G341"/>
    </sortState>
  </autoFilter>
  <mergeCells count="3">
    <mergeCell ref="A10:H10"/>
    <mergeCell ref="I10:Q10"/>
    <mergeCell ref="R10:AU1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38"/>
  <sheetViews>
    <sheetView workbookViewId="0">
      <pane xSplit="1" ySplit="3" topLeftCell="B4" activePane="bottomRight" state="frozen"/>
      <selection pane="topRight" activeCell="B1" sqref="B1"/>
      <selection pane="bottomLeft" activeCell="A4" sqref="A4"/>
      <selection pane="bottomRight" activeCell="B37" sqref="B37"/>
    </sheetView>
  </sheetViews>
  <sheetFormatPr defaultRowHeight="15" x14ac:dyDescent="0.25"/>
  <cols>
    <col min="1" max="1" width="7.140625" style="24" bestFit="1" customWidth="1"/>
    <col min="2" max="2" width="60.5703125" style="24" bestFit="1" customWidth="1"/>
    <col min="3" max="3" width="10.42578125" style="24" customWidth="1"/>
    <col min="4" max="10" width="20.7109375" style="24" customWidth="1"/>
    <col min="11" max="11" width="24.140625" style="24" bestFit="1" customWidth="1"/>
    <col min="12" max="12" width="20.7109375" style="24" customWidth="1"/>
    <col min="13" max="16384" width="9.140625" style="24"/>
  </cols>
  <sheetData>
    <row r="1" spans="1:15" ht="15.75" thickBot="1" x14ac:dyDescent="0.3">
      <c r="A1" s="24" t="s">
        <v>360</v>
      </c>
      <c r="D1" s="48" t="s">
        <v>347</v>
      </c>
      <c r="E1" s="49"/>
      <c r="F1" s="49"/>
      <c r="G1" s="49"/>
      <c r="H1" s="50"/>
      <c r="I1" s="25"/>
      <c r="J1" s="48"/>
      <c r="K1" s="49"/>
      <c r="L1" s="50"/>
    </row>
    <row r="2" spans="1:15" x14ac:dyDescent="0.25">
      <c r="D2" s="26">
        <f>SUBTOTAL(9,D4:D332)</f>
        <v>7015459</v>
      </c>
      <c r="E2" s="27">
        <f t="shared" ref="E2:I2" si="0">SUBTOTAL(9,E4:E332)</f>
        <v>12477879.499999998</v>
      </c>
      <c r="F2" s="27">
        <f t="shared" si="0"/>
        <v>5462420.4999999991</v>
      </c>
      <c r="G2" s="27">
        <f t="shared" si="0"/>
        <v>7278918</v>
      </c>
      <c r="H2" s="28">
        <f t="shared" si="0"/>
        <v>12741425</v>
      </c>
      <c r="I2" s="27">
        <f t="shared" si="0"/>
        <v>5462507</v>
      </c>
      <c r="J2" s="29">
        <f>SUBTOTAL(9,J4:J332)</f>
        <v>263459</v>
      </c>
      <c r="K2" s="30">
        <f>SUBTOTAL(9,K4:K332)</f>
        <v>5199048</v>
      </c>
      <c r="L2" s="31">
        <f>SUBTOTAL(9,L4:L332)</f>
        <v>7278918</v>
      </c>
      <c r="N2" s="32" t="s">
        <v>348</v>
      </c>
      <c r="O2" s="33">
        <f>H2-(J2+K2+L2)</f>
        <v>0</v>
      </c>
    </row>
    <row r="3" spans="1:15" ht="34.5" thickBot="1" x14ac:dyDescent="0.3">
      <c r="A3" s="34" t="s">
        <v>2</v>
      </c>
      <c r="B3" s="34" t="s">
        <v>3</v>
      </c>
      <c r="C3" s="34" t="s">
        <v>4</v>
      </c>
      <c r="D3" s="35" t="s">
        <v>349</v>
      </c>
      <c r="E3" s="36" t="s">
        <v>350</v>
      </c>
      <c r="F3" s="36" t="s">
        <v>351</v>
      </c>
      <c r="G3" s="36" t="s">
        <v>352</v>
      </c>
      <c r="H3" s="37" t="s">
        <v>353</v>
      </c>
      <c r="I3" s="38" t="s">
        <v>354</v>
      </c>
      <c r="J3" s="39" t="s">
        <v>361</v>
      </c>
      <c r="K3" s="40" t="s">
        <v>362</v>
      </c>
      <c r="L3" s="41" t="s">
        <v>363</v>
      </c>
    </row>
    <row r="4" spans="1:15" x14ac:dyDescent="0.25">
      <c r="A4" s="6" t="s">
        <v>355</v>
      </c>
      <c r="B4" s="5" t="s">
        <v>267</v>
      </c>
      <c r="C4" s="5" t="s">
        <v>356</v>
      </c>
      <c r="D4" s="42">
        <v>14148</v>
      </c>
      <c r="E4" s="43">
        <v>24034.999999999996</v>
      </c>
      <c r="F4" s="43">
        <v>9886.9999999999964</v>
      </c>
      <c r="G4" s="43">
        <v>14021</v>
      </c>
      <c r="H4" s="43">
        <v>23908</v>
      </c>
      <c r="I4" s="43">
        <f>ROUND(F4,0)</f>
        <v>9887</v>
      </c>
      <c r="J4" s="43">
        <f t="shared" ref="J4:J67" si="1">ROUNDUP(E4*7/12,0)-D4</f>
        <v>-127</v>
      </c>
      <c r="K4" s="43">
        <f t="shared" ref="K4:K67" si="2">I4-J4</f>
        <v>10014</v>
      </c>
      <c r="L4" s="44">
        <v>14021</v>
      </c>
    </row>
    <row r="5" spans="1:15" x14ac:dyDescent="0.25">
      <c r="A5" s="6" t="s">
        <v>357</v>
      </c>
      <c r="B5" s="5" t="s">
        <v>306</v>
      </c>
      <c r="C5" s="5" t="s">
        <v>356</v>
      </c>
      <c r="D5" s="42">
        <v>26512</v>
      </c>
      <c r="E5" s="43">
        <v>44573.999999999993</v>
      </c>
      <c r="F5" s="43">
        <v>18061.999999999993</v>
      </c>
      <c r="G5" s="43">
        <v>26002</v>
      </c>
      <c r="H5" s="43">
        <v>44064</v>
      </c>
      <c r="I5" s="43">
        <f t="shared" ref="I5:I68" si="3">ROUND(F5,0)</f>
        <v>18062</v>
      </c>
      <c r="J5" s="43">
        <f t="shared" si="1"/>
        <v>-510</v>
      </c>
      <c r="K5" s="43">
        <f t="shared" si="2"/>
        <v>18572</v>
      </c>
      <c r="L5" s="44">
        <v>26002</v>
      </c>
    </row>
    <row r="6" spans="1:15" x14ac:dyDescent="0.25">
      <c r="A6" s="6" t="s">
        <v>358</v>
      </c>
      <c r="B6" s="5" t="s">
        <v>118</v>
      </c>
      <c r="C6" s="5" t="s">
        <v>356</v>
      </c>
      <c r="D6" s="42">
        <v>36836</v>
      </c>
      <c r="E6" s="43">
        <v>61835.499999999993</v>
      </c>
      <c r="F6" s="43">
        <v>24999.499999999993</v>
      </c>
      <c r="G6" s="43">
        <v>36071</v>
      </c>
      <c r="H6" s="43">
        <v>61071</v>
      </c>
      <c r="I6" s="43">
        <f t="shared" si="3"/>
        <v>25000</v>
      </c>
      <c r="J6" s="43">
        <f t="shared" si="1"/>
        <v>-765</v>
      </c>
      <c r="K6" s="43">
        <f t="shared" si="2"/>
        <v>25765</v>
      </c>
      <c r="L6" s="44">
        <v>36071</v>
      </c>
    </row>
    <row r="7" spans="1:15" x14ac:dyDescent="0.25">
      <c r="A7" s="6" t="s">
        <v>359</v>
      </c>
      <c r="B7" s="5" t="s">
        <v>237</v>
      </c>
      <c r="C7" s="5" t="s">
        <v>356</v>
      </c>
      <c r="D7" s="42">
        <v>17335</v>
      </c>
      <c r="E7" s="43">
        <v>33430.499999999993</v>
      </c>
      <c r="F7" s="43">
        <v>16095.499999999993</v>
      </c>
      <c r="G7" s="43">
        <v>19502</v>
      </c>
      <c r="H7" s="43">
        <v>35598</v>
      </c>
      <c r="I7" s="43">
        <f t="shared" si="3"/>
        <v>16096</v>
      </c>
      <c r="J7" s="43">
        <f t="shared" si="1"/>
        <v>2167</v>
      </c>
      <c r="K7" s="43">
        <f t="shared" si="2"/>
        <v>13929</v>
      </c>
      <c r="L7" s="44">
        <v>19502</v>
      </c>
    </row>
    <row r="8" spans="1:15" x14ac:dyDescent="0.25">
      <c r="A8" s="6">
        <v>1106</v>
      </c>
      <c r="B8" s="5" t="s">
        <v>332</v>
      </c>
      <c r="C8" s="5" t="s">
        <v>6</v>
      </c>
      <c r="D8" s="42">
        <v>0</v>
      </c>
      <c r="E8" s="43">
        <v>655.49999999999989</v>
      </c>
      <c r="F8" s="43">
        <v>655.49999999999989</v>
      </c>
      <c r="G8" s="43">
        <v>383</v>
      </c>
      <c r="H8" s="43">
        <v>1039</v>
      </c>
      <c r="I8" s="43">
        <f t="shared" si="3"/>
        <v>656</v>
      </c>
      <c r="J8" s="43">
        <f t="shared" si="1"/>
        <v>383</v>
      </c>
      <c r="K8" s="43">
        <f t="shared" si="2"/>
        <v>273</v>
      </c>
      <c r="L8" s="44">
        <v>383</v>
      </c>
    </row>
    <row r="9" spans="1:15" x14ac:dyDescent="0.25">
      <c r="A9" s="6">
        <v>2000</v>
      </c>
      <c r="B9" s="5" t="s">
        <v>329</v>
      </c>
      <c r="C9" s="5" t="s">
        <v>6</v>
      </c>
      <c r="D9" s="42">
        <v>15678</v>
      </c>
      <c r="E9" s="43">
        <v>33867.499999999993</v>
      </c>
      <c r="F9" s="43">
        <v>18189.499999999993</v>
      </c>
      <c r="G9" s="43">
        <v>19757</v>
      </c>
      <c r="H9" s="43">
        <v>37947</v>
      </c>
      <c r="I9" s="43">
        <f t="shared" si="3"/>
        <v>18190</v>
      </c>
      <c r="J9" s="43">
        <f t="shared" si="1"/>
        <v>4079</v>
      </c>
      <c r="K9" s="43">
        <f t="shared" si="2"/>
        <v>14111</v>
      </c>
      <c r="L9" s="44">
        <v>19757</v>
      </c>
    </row>
    <row r="10" spans="1:15" x14ac:dyDescent="0.25">
      <c r="A10" s="6">
        <v>2002</v>
      </c>
      <c r="B10" s="5" t="s">
        <v>330</v>
      </c>
      <c r="C10" s="5" t="s">
        <v>6</v>
      </c>
      <c r="D10" s="42">
        <v>38111</v>
      </c>
      <c r="E10" s="43">
        <v>66642.499999999985</v>
      </c>
      <c r="F10" s="43">
        <v>28531.499999999985</v>
      </c>
      <c r="G10" s="43">
        <v>38875</v>
      </c>
      <c r="H10" s="43">
        <v>67407</v>
      </c>
      <c r="I10" s="43">
        <f t="shared" si="3"/>
        <v>28532</v>
      </c>
      <c r="J10" s="43">
        <f t="shared" si="1"/>
        <v>764</v>
      </c>
      <c r="K10" s="43">
        <f t="shared" si="2"/>
        <v>27768</v>
      </c>
      <c r="L10" s="44">
        <v>38875</v>
      </c>
    </row>
    <row r="11" spans="1:15" x14ac:dyDescent="0.25">
      <c r="A11" s="6">
        <v>2044</v>
      </c>
      <c r="B11" s="5" t="s">
        <v>331</v>
      </c>
      <c r="C11" s="5" t="s">
        <v>6</v>
      </c>
      <c r="D11" s="42">
        <v>54043</v>
      </c>
      <c r="E11" s="43">
        <v>90458.999999999985</v>
      </c>
      <c r="F11" s="43">
        <v>36415.999999999985</v>
      </c>
      <c r="G11" s="43">
        <v>52768</v>
      </c>
      <c r="H11" s="43">
        <v>89184</v>
      </c>
      <c r="I11" s="43">
        <f t="shared" si="3"/>
        <v>36416</v>
      </c>
      <c r="J11" s="43">
        <f t="shared" si="1"/>
        <v>-1275</v>
      </c>
      <c r="K11" s="43">
        <f t="shared" si="2"/>
        <v>37691</v>
      </c>
      <c r="L11" s="44">
        <v>52768</v>
      </c>
    </row>
    <row r="12" spans="1:15" x14ac:dyDescent="0.25">
      <c r="A12" s="6">
        <v>2062</v>
      </c>
      <c r="B12" s="5" t="s">
        <v>5</v>
      </c>
      <c r="C12" s="5" t="s">
        <v>6</v>
      </c>
      <c r="D12" s="42">
        <v>12491</v>
      </c>
      <c r="E12" s="43">
        <v>27530.999999999996</v>
      </c>
      <c r="F12" s="43">
        <v>15039.999999999996</v>
      </c>
      <c r="G12" s="43">
        <v>16060</v>
      </c>
      <c r="H12" s="43">
        <v>31100</v>
      </c>
      <c r="I12" s="43">
        <f t="shared" si="3"/>
        <v>15040</v>
      </c>
      <c r="J12" s="43">
        <f t="shared" si="1"/>
        <v>3569</v>
      </c>
      <c r="K12" s="43">
        <f t="shared" si="2"/>
        <v>11471</v>
      </c>
      <c r="L12" s="44">
        <v>16060</v>
      </c>
    </row>
    <row r="13" spans="1:15" x14ac:dyDescent="0.25">
      <c r="A13" s="6">
        <v>2065</v>
      </c>
      <c r="B13" s="5" t="s">
        <v>311</v>
      </c>
      <c r="C13" s="5" t="s">
        <v>6</v>
      </c>
      <c r="D13" s="42">
        <v>54935</v>
      </c>
      <c r="E13" s="43">
        <v>88492.499999999985</v>
      </c>
      <c r="F13" s="43">
        <v>33557.499999999985</v>
      </c>
      <c r="G13" s="43">
        <v>51621</v>
      </c>
      <c r="H13" s="43">
        <v>85179</v>
      </c>
      <c r="I13" s="43">
        <f t="shared" si="3"/>
        <v>33558</v>
      </c>
      <c r="J13" s="43">
        <f t="shared" si="1"/>
        <v>-3314</v>
      </c>
      <c r="K13" s="43">
        <f t="shared" si="2"/>
        <v>36872</v>
      </c>
      <c r="L13" s="44">
        <v>51621</v>
      </c>
    </row>
    <row r="14" spans="1:15" x14ac:dyDescent="0.25">
      <c r="A14" s="6">
        <v>2066</v>
      </c>
      <c r="B14" s="5" t="s">
        <v>7</v>
      </c>
      <c r="C14" s="5" t="s">
        <v>6</v>
      </c>
      <c r="D14" s="42">
        <v>32375</v>
      </c>
      <c r="E14" s="43">
        <v>50691.999999999993</v>
      </c>
      <c r="F14" s="43">
        <v>18316.999999999993</v>
      </c>
      <c r="G14" s="43">
        <v>29571</v>
      </c>
      <c r="H14" s="43">
        <v>47888</v>
      </c>
      <c r="I14" s="43">
        <f t="shared" si="3"/>
        <v>18317</v>
      </c>
      <c r="J14" s="43">
        <f t="shared" si="1"/>
        <v>-2804</v>
      </c>
      <c r="K14" s="43">
        <f t="shared" si="2"/>
        <v>21121</v>
      </c>
      <c r="L14" s="44">
        <v>29571</v>
      </c>
    </row>
    <row r="15" spans="1:15" x14ac:dyDescent="0.25">
      <c r="A15" s="6">
        <v>2088</v>
      </c>
      <c r="B15" s="5" t="s">
        <v>8</v>
      </c>
      <c r="C15" s="5" t="s">
        <v>6</v>
      </c>
      <c r="D15" s="42">
        <v>16188</v>
      </c>
      <c r="E15" s="43">
        <v>29060.499999999996</v>
      </c>
      <c r="F15" s="43">
        <v>12872.499999999996</v>
      </c>
      <c r="G15" s="43">
        <v>16952</v>
      </c>
      <c r="H15" s="43">
        <v>29825</v>
      </c>
      <c r="I15" s="43">
        <f t="shared" si="3"/>
        <v>12873</v>
      </c>
      <c r="J15" s="43">
        <f t="shared" si="1"/>
        <v>764</v>
      </c>
      <c r="K15" s="43">
        <f t="shared" si="2"/>
        <v>12109</v>
      </c>
      <c r="L15" s="44">
        <v>16952</v>
      </c>
    </row>
    <row r="16" spans="1:15" x14ac:dyDescent="0.25">
      <c r="A16" s="6">
        <v>2089</v>
      </c>
      <c r="B16" s="5" t="s">
        <v>9</v>
      </c>
      <c r="C16" s="5" t="s">
        <v>6</v>
      </c>
      <c r="D16" s="42">
        <v>30590</v>
      </c>
      <c r="E16" s="43">
        <v>51565.999999999993</v>
      </c>
      <c r="F16" s="43">
        <v>20975.999999999993</v>
      </c>
      <c r="G16" s="43">
        <v>30081</v>
      </c>
      <c r="H16" s="43">
        <v>51057</v>
      </c>
      <c r="I16" s="43">
        <f t="shared" si="3"/>
        <v>20976</v>
      </c>
      <c r="J16" s="43">
        <f t="shared" si="1"/>
        <v>-509</v>
      </c>
      <c r="K16" s="43">
        <f t="shared" si="2"/>
        <v>21485</v>
      </c>
      <c r="L16" s="44">
        <v>30081</v>
      </c>
    </row>
    <row r="17" spans="1:12" x14ac:dyDescent="0.25">
      <c r="A17" s="6">
        <v>2094</v>
      </c>
      <c r="B17" s="5" t="s">
        <v>10</v>
      </c>
      <c r="C17" s="5" t="s">
        <v>6</v>
      </c>
      <c r="D17" s="42">
        <v>19119</v>
      </c>
      <c r="E17" s="43">
        <v>33211.999999999993</v>
      </c>
      <c r="F17" s="43">
        <v>14092.999999999993</v>
      </c>
      <c r="G17" s="43">
        <v>19374</v>
      </c>
      <c r="H17" s="43">
        <v>33467</v>
      </c>
      <c r="I17" s="43">
        <f t="shared" si="3"/>
        <v>14093</v>
      </c>
      <c r="J17" s="43">
        <f t="shared" si="1"/>
        <v>255</v>
      </c>
      <c r="K17" s="43">
        <f t="shared" si="2"/>
        <v>13838</v>
      </c>
      <c r="L17" s="44">
        <v>19374</v>
      </c>
    </row>
    <row r="18" spans="1:12" x14ac:dyDescent="0.25">
      <c r="A18" s="6">
        <v>2095</v>
      </c>
      <c r="B18" s="5" t="s">
        <v>11</v>
      </c>
      <c r="C18" s="5" t="s">
        <v>6</v>
      </c>
      <c r="D18" s="42">
        <v>33012</v>
      </c>
      <c r="E18" s="43">
        <v>45666.499999999993</v>
      </c>
      <c r="F18" s="43">
        <v>12654.499999999993</v>
      </c>
      <c r="G18" s="43">
        <v>26639</v>
      </c>
      <c r="H18" s="43">
        <v>39294</v>
      </c>
      <c r="I18" s="43">
        <f t="shared" si="3"/>
        <v>12655</v>
      </c>
      <c r="J18" s="43">
        <f t="shared" si="1"/>
        <v>-6373</v>
      </c>
      <c r="K18" s="43">
        <f t="shared" si="2"/>
        <v>19028</v>
      </c>
      <c r="L18" s="44">
        <v>26639</v>
      </c>
    </row>
    <row r="19" spans="1:12" x14ac:dyDescent="0.25">
      <c r="A19" s="6">
        <v>2109</v>
      </c>
      <c r="B19" s="5" t="s">
        <v>12</v>
      </c>
      <c r="C19" s="5" t="s">
        <v>6</v>
      </c>
      <c r="D19" s="42">
        <v>21541</v>
      </c>
      <c r="E19" s="43">
        <v>35833.999999999993</v>
      </c>
      <c r="F19" s="43">
        <v>14292.999999999993</v>
      </c>
      <c r="G19" s="43">
        <v>20904</v>
      </c>
      <c r="H19" s="43">
        <v>35197</v>
      </c>
      <c r="I19" s="43">
        <f t="shared" si="3"/>
        <v>14293</v>
      </c>
      <c r="J19" s="43">
        <f t="shared" si="1"/>
        <v>-637</v>
      </c>
      <c r="K19" s="43">
        <f t="shared" si="2"/>
        <v>14930</v>
      </c>
      <c r="L19" s="44">
        <v>20904</v>
      </c>
    </row>
    <row r="20" spans="1:12" x14ac:dyDescent="0.25">
      <c r="A20" s="6">
        <v>2116</v>
      </c>
      <c r="B20" s="5" t="s">
        <v>13</v>
      </c>
      <c r="C20" s="5" t="s">
        <v>6</v>
      </c>
      <c r="D20" s="42">
        <v>11472</v>
      </c>
      <c r="E20" s="43">
        <v>20101.999999999996</v>
      </c>
      <c r="F20" s="43">
        <v>8629.9999999999964</v>
      </c>
      <c r="G20" s="43">
        <v>11727</v>
      </c>
      <c r="H20" s="43">
        <v>20357</v>
      </c>
      <c r="I20" s="43">
        <f t="shared" si="3"/>
        <v>8630</v>
      </c>
      <c r="J20" s="43">
        <f t="shared" si="1"/>
        <v>255</v>
      </c>
      <c r="K20" s="43">
        <f t="shared" si="2"/>
        <v>8375</v>
      </c>
      <c r="L20" s="44">
        <v>11727</v>
      </c>
    </row>
    <row r="21" spans="1:12" x14ac:dyDescent="0.25">
      <c r="A21" s="6">
        <v>2119</v>
      </c>
      <c r="B21" s="5" t="s">
        <v>14</v>
      </c>
      <c r="C21" s="5" t="s">
        <v>6</v>
      </c>
      <c r="D21" s="42">
        <v>54808</v>
      </c>
      <c r="E21" s="43">
        <v>99854.499999999985</v>
      </c>
      <c r="F21" s="43">
        <v>45046.499999999985</v>
      </c>
      <c r="G21" s="43">
        <v>58249</v>
      </c>
      <c r="H21" s="43">
        <v>103296</v>
      </c>
      <c r="I21" s="43">
        <f t="shared" si="3"/>
        <v>45047</v>
      </c>
      <c r="J21" s="43">
        <f t="shared" si="1"/>
        <v>3441</v>
      </c>
      <c r="K21" s="43">
        <f t="shared" si="2"/>
        <v>41606</v>
      </c>
      <c r="L21" s="44">
        <v>58249</v>
      </c>
    </row>
    <row r="22" spans="1:12" x14ac:dyDescent="0.25">
      <c r="A22" s="6">
        <v>2120</v>
      </c>
      <c r="B22" s="5" t="s">
        <v>15</v>
      </c>
      <c r="C22" s="5" t="s">
        <v>6</v>
      </c>
      <c r="D22" s="42">
        <v>17207</v>
      </c>
      <c r="E22" s="43">
        <v>30808.499999999996</v>
      </c>
      <c r="F22" s="43">
        <v>13601.499999999996</v>
      </c>
      <c r="G22" s="43">
        <v>17972</v>
      </c>
      <c r="H22" s="43">
        <v>31574</v>
      </c>
      <c r="I22" s="43">
        <f t="shared" si="3"/>
        <v>13602</v>
      </c>
      <c r="J22" s="43">
        <f t="shared" si="1"/>
        <v>765</v>
      </c>
      <c r="K22" s="43">
        <f t="shared" si="2"/>
        <v>12837</v>
      </c>
      <c r="L22" s="44">
        <v>17972</v>
      </c>
    </row>
    <row r="23" spans="1:12" x14ac:dyDescent="0.25">
      <c r="A23" s="6">
        <v>2127</v>
      </c>
      <c r="B23" s="5" t="s">
        <v>16</v>
      </c>
      <c r="C23" s="5" t="s">
        <v>6</v>
      </c>
      <c r="D23" s="42">
        <v>49072</v>
      </c>
      <c r="E23" s="43">
        <v>95047.499999999985</v>
      </c>
      <c r="F23" s="43">
        <v>45975.499999999985</v>
      </c>
      <c r="G23" s="43">
        <v>55445</v>
      </c>
      <c r="H23" s="43">
        <v>101421</v>
      </c>
      <c r="I23" s="43">
        <f t="shared" si="3"/>
        <v>45976</v>
      </c>
      <c r="J23" s="43">
        <f t="shared" si="1"/>
        <v>6373</v>
      </c>
      <c r="K23" s="43">
        <f t="shared" si="2"/>
        <v>39603</v>
      </c>
      <c r="L23" s="44">
        <v>55445</v>
      </c>
    </row>
    <row r="24" spans="1:12" x14ac:dyDescent="0.25">
      <c r="A24" s="6">
        <v>2128</v>
      </c>
      <c r="B24" s="5" t="s">
        <v>17</v>
      </c>
      <c r="C24" s="5" t="s">
        <v>6</v>
      </c>
      <c r="D24" s="42">
        <v>19757</v>
      </c>
      <c r="E24" s="43">
        <v>34522.999999999993</v>
      </c>
      <c r="F24" s="43">
        <v>14765.999999999993</v>
      </c>
      <c r="G24" s="43">
        <v>20139</v>
      </c>
      <c r="H24" s="43">
        <v>34905</v>
      </c>
      <c r="I24" s="43">
        <f t="shared" si="3"/>
        <v>14766</v>
      </c>
      <c r="J24" s="43">
        <f t="shared" si="1"/>
        <v>382</v>
      </c>
      <c r="K24" s="43">
        <f t="shared" si="2"/>
        <v>14384</v>
      </c>
      <c r="L24" s="44">
        <v>20139</v>
      </c>
    </row>
    <row r="25" spans="1:12" x14ac:dyDescent="0.25">
      <c r="A25" s="6">
        <v>2130</v>
      </c>
      <c r="B25" s="5" t="s">
        <v>18</v>
      </c>
      <c r="C25" s="5" t="s">
        <v>6</v>
      </c>
      <c r="D25" s="42">
        <v>14531</v>
      </c>
      <c r="E25" s="43">
        <v>26875.499999999996</v>
      </c>
      <c r="F25" s="43">
        <v>12344.499999999996</v>
      </c>
      <c r="G25" s="43">
        <v>15678</v>
      </c>
      <c r="H25" s="43">
        <v>28023</v>
      </c>
      <c r="I25" s="43">
        <f t="shared" si="3"/>
        <v>12345</v>
      </c>
      <c r="J25" s="43">
        <f t="shared" si="1"/>
        <v>1147</v>
      </c>
      <c r="K25" s="43">
        <f t="shared" si="2"/>
        <v>11198</v>
      </c>
      <c r="L25" s="44">
        <v>15678</v>
      </c>
    </row>
    <row r="26" spans="1:12" x14ac:dyDescent="0.25">
      <c r="A26" s="6">
        <v>2132</v>
      </c>
      <c r="B26" s="5" t="s">
        <v>19</v>
      </c>
      <c r="C26" s="5" t="s">
        <v>6</v>
      </c>
      <c r="D26" s="42">
        <v>16698</v>
      </c>
      <c r="E26" s="43">
        <v>21194.499999999996</v>
      </c>
      <c r="F26" s="43">
        <v>4496.4999999999964</v>
      </c>
      <c r="G26" s="43">
        <v>12364</v>
      </c>
      <c r="H26" s="43">
        <v>16861</v>
      </c>
      <c r="I26" s="43">
        <f t="shared" si="3"/>
        <v>4497</v>
      </c>
      <c r="J26" s="43">
        <f t="shared" si="1"/>
        <v>-4334</v>
      </c>
      <c r="K26" s="43">
        <f t="shared" si="2"/>
        <v>8831</v>
      </c>
      <c r="L26" s="44">
        <v>12364</v>
      </c>
    </row>
    <row r="27" spans="1:12" x14ac:dyDescent="0.25">
      <c r="A27" s="6">
        <v>2133</v>
      </c>
      <c r="B27" s="5" t="s">
        <v>20</v>
      </c>
      <c r="C27" s="5" t="s">
        <v>6</v>
      </c>
      <c r="D27" s="42">
        <v>4462</v>
      </c>
      <c r="E27" s="43">
        <v>10269.499999999998</v>
      </c>
      <c r="F27" s="43">
        <v>5807.4999999999982</v>
      </c>
      <c r="G27" s="43">
        <v>5991</v>
      </c>
      <c r="H27" s="43">
        <v>11799</v>
      </c>
      <c r="I27" s="43">
        <f t="shared" si="3"/>
        <v>5808</v>
      </c>
      <c r="J27" s="43">
        <f t="shared" si="1"/>
        <v>1529</v>
      </c>
      <c r="K27" s="43">
        <f t="shared" si="2"/>
        <v>4279</v>
      </c>
      <c r="L27" s="44">
        <v>5991</v>
      </c>
    </row>
    <row r="28" spans="1:12" x14ac:dyDescent="0.25">
      <c r="A28" s="6">
        <v>2134</v>
      </c>
      <c r="B28" s="5" t="s">
        <v>21</v>
      </c>
      <c r="C28" s="5" t="s">
        <v>6</v>
      </c>
      <c r="D28" s="42">
        <v>9687</v>
      </c>
      <c r="E28" s="43">
        <v>13983.999999999998</v>
      </c>
      <c r="F28" s="43">
        <v>4296.9999999999982</v>
      </c>
      <c r="G28" s="43">
        <v>8158</v>
      </c>
      <c r="H28" s="43">
        <v>12455</v>
      </c>
      <c r="I28" s="43">
        <f t="shared" si="3"/>
        <v>4297</v>
      </c>
      <c r="J28" s="43">
        <f t="shared" si="1"/>
        <v>-1529</v>
      </c>
      <c r="K28" s="43">
        <f t="shared" si="2"/>
        <v>5826</v>
      </c>
      <c r="L28" s="44">
        <v>8158</v>
      </c>
    </row>
    <row r="29" spans="1:12" x14ac:dyDescent="0.25">
      <c r="A29" s="6">
        <v>2135</v>
      </c>
      <c r="B29" s="5" t="s">
        <v>22</v>
      </c>
      <c r="C29" s="5" t="s">
        <v>6</v>
      </c>
      <c r="D29" s="42">
        <v>14021</v>
      </c>
      <c r="E29" s="43">
        <v>22068.499999999996</v>
      </c>
      <c r="F29" s="43">
        <v>8047.4999999999964</v>
      </c>
      <c r="G29" s="43">
        <v>12874</v>
      </c>
      <c r="H29" s="43">
        <v>20922</v>
      </c>
      <c r="I29" s="43">
        <f t="shared" si="3"/>
        <v>8048</v>
      </c>
      <c r="J29" s="43">
        <f t="shared" si="1"/>
        <v>-1147</v>
      </c>
      <c r="K29" s="43">
        <f t="shared" si="2"/>
        <v>9195</v>
      </c>
      <c r="L29" s="44">
        <v>12874</v>
      </c>
    </row>
    <row r="30" spans="1:12" x14ac:dyDescent="0.25">
      <c r="A30" s="6">
        <v>2136</v>
      </c>
      <c r="B30" s="5" t="s">
        <v>23</v>
      </c>
      <c r="C30" s="5" t="s">
        <v>6</v>
      </c>
      <c r="D30" s="42">
        <v>17717</v>
      </c>
      <c r="E30" s="43">
        <v>32337.999999999996</v>
      </c>
      <c r="F30" s="43">
        <v>14620.999999999996</v>
      </c>
      <c r="G30" s="43">
        <v>18864</v>
      </c>
      <c r="H30" s="43">
        <v>33485</v>
      </c>
      <c r="I30" s="43">
        <f t="shared" si="3"/>
        <v>14621</v>
      </c>
      <c r="J30" s="43">
        <f t="shared" si="1"/>
        <v>1147</v>
      </c>
      <c r="K30" s="43">
        <f t="shared" si="2"/>
        <v>13474</v>
      </c>
      <c r="L30" s="44">
        <v>18864</v>
      </c>
    </row>
    <row r="31" spans="1:12" x14ac:dyDescent="0.25">
      <c r="A31" s="6">
        <v>2137</v>
      </c>
      <c r="B31" s="5" t="s">
        <v>24</v>
      </c>
      <c r="C31" s="5" t="s">
        <v>6</v>
      </c>
      <c r="D31" s="42">
        <v>16315</v>
      </c>
      <c r="E31" s="43">
        <v>30371.499999999996</v>
      </c>
      <c r="F31" s="43">
        <v>14056.499999999996</v>
      </c>
      <c r="G31" s="43">
        <v>17717</v>
      </c>
      <c r="H31" s="43">
        <v>31774</v>
      </c>
      <c r="I31" s="43">
        <f t="shared" si="3"/>
        <v>14057</v>
      </c>
      <c r="J31" s="43">
        <f t="shared" si="1"/>
        <v>1402</v>
      </c>
      <c r="K31" s="43">
        <f t="shared" si="2"/>
        <v>12655</v>
      </c>
      <c r="L31" s="44">
        <v>17717</v>
      </c>
    </row>
    <row r="32" spans="1:12" x14ac:dyDescent="0.25">
      <c r="A32" s="6">
        <v>2138</v>
      </c>
      <c r="B32" s="5" t="s">
        <v>25</v>
      </c>
      <c r="C32" s="5" t="s">
        <v>6</v>
      </c>
      <c r="D32" s="42">
        <v>32757</v>
      </c>
      <c r="E32" s="43">
        <v>59213.499999999993</v>
      </c>
      <c r="F32" s="43">
        <v>26456.499999999993</v>
      </c>
      <c r="G32" s="43">
        <v>34542</v>
      </c>
      <c r="H32" s="43">
        <v>60999</v>
      </c>
      <c r="I32" s="43">
        <f t="shared" si="3"/>
        <v>26457</v>
      </c>
      <c r="J32" s="43">
        <f t="shared" si="1"/>
        <v>1785</v>
      </c>
      <c r="K32" s="43">
        <f t="shared" si="2"/>
        <v>24672</v>
      </c>
      <c r="L32" s="44">
        <v>34542</v>
      </c>
    </row>
    <row r="33" spans="1:12" x14ac:dyDescent="0.25">
      <c r="A33" s="6">
        <v>2139</v>
      </c>
      <c r="B33" s="5" t="s">
        <v>26</v>
      </c>
      <c r="C33" s="5" t="s">
        <v>6</v>
      </c>
      <c r="D33" s="42">
        <v>45885</v>
      </c>
      <c r="E33" s="43">
        <v>85651.999999999985</v>
      </c>
      <c r="F33" s="43">
        <v>39766.999999999985</v>
      </c>
      <c r="G33" s="43">
        <v>49964</v>
      </c>
      <c r="H33" s="43">
        <v>89731</v>
      </c>
      <c r="I33" s="43">
        <f t="shared" si="3"/>
        <v>39767</v>
      </c>
      <c r="J33" s="43">
        <f t="shared" si="1"/>
        <v>4079</v>
      </c>
      <c r="K33" s="43">
        <f t="shared" si="2"/>
        <v>35688</v>
      </c>
      <c r="L33" s="44">
        <v>49964</v>
      </c>
    </row>
    <row r="34" spans="1:12" x14ac:dyDescent="0.25">
      <c r="A34" s="6">
        <v>2142</v>
      </c>
      <c r="B34" s="5" t="s">
        <v>27</v>
      </c>
      <c r="C34" s="5" t="s">
        <v>6</v>
      </c>
      <c r="D34" s="42">
        <v>13511</v>
      </c>
      <c r="E34" s="43">
        <v>23816.499999999996</v>
      </c>
      <c r="F34" s="43">
        <v>10305.499999999996</v>
      </c>
      <c r="G34" s="43">
        <v>13893</v>
      </c>
      <c r="H34" s="43">
        <v>24199</v>
      </c>
      <c r="I34" s="43">
        <f t="shared" si="3"/>
        <v>10306</v>
      </c>
      <c r="J34" s="43">
        <f t="shared" si="1"/>
        <v>382</v>
      </c>
      <c r="K34" s="43">
        <f t="shared" si="2"/>
        <v>9924</v>
      </c>
      <c r="L34" s="44">
        <v>13893</v>
      </c>
    </row>
    <row r="35" spans="1:12" x14ac:dyDescent="0.25">
      <c r="A35" s="6">
        <v>2147</v>
      </c>
      <c r="B35" s="5" t="s">
        <v>28</v>
      </c>
      <c r="C35" s="5" t="s">
        <v>6</v>
      </c>
      <c r="D35" s="42">
        <v>15550</v>
      </c>
      <c r="E35" s="43">
        <v>30589.999999999996</v>
      </c>
      <c r="F35" s="43">
        <v>15039.999999999996</v>
      </c>
      <c r="G35" s="43">
        <v>17845</v>
      </c>
      <c r="H35" s="43">
        <v>32885</v>
      </c>
      <c r="I35" s="43">
        <f t="shared" si="3"/>
        <v>15040</v>
      </c>
      <c r="J35" s="43">
        <f t="shared" si="1"/>
        <v>2295</v>
      </c>
      <c r="K35" s="43">
        <f t="shared" si="2"/>
        <v>12745</v>
      </c>
      <c r="L35" s="44">
        <v>17845</v>
      </c>
    </row>
    <row r="36" spans="1:12" x14ac:dyDescent="0.25">
      <c r="A36" s="6">
        <v>2148</v>
      </c>
      <c r="B36" s="5" t="s">
        <v>29</v>
      </c>
      <c r="C36" s="5" t="s">
        <v>6</v>
      </c>
      <c r="D36" s="42">
        <v>8923</v>
      </c>
      <c r="E36" s="43">
        <v>11798.999999999998</v>
      </c>
      <c r="F36" s="43">
        <v>2875.9999999999982</v>
      </c>
      <c r="G36" s="43">
        <v>6883</v>
      </c>
      <c r="H36" s="43">
        <v>9759</v>
      </c>
      <c r="I36" s="43">
        <f t="shared" si="3"/>
        <v>2876</v>
      </c>
      <c r="J36" s="43">
        <f t="shared" si="1"/>
        <v>-2040</v>
      </c>
      <c r="K36" s="43">
        <f t="shared" si="2"/>
        <v>4916</v>
      </c>
      <c r="L36" s="44">
        <v>6883</v>
      </c>
    </row>
    <row r="37" spans="1:12" x14ac:dyDescent="0.25">
      <c r="A37" s="6">
        <v>2155</v>
      </c>
      <c r="B37" s="5" t="s">
        <v>30</v>
      </c>
      <c r="C37" s="5" t="s">
        <v>6</v>
      </c>
      <c r="D37" s="42">
        <v>33012</v>
      </c>
      <c r="E37" s="43">
        <v>60961.499999999993</v>
      </c>
      <c r="F37" s="43">
        <v>27949.499999999993</v>
      </c>
      <c r="G37" s="43">
        <v>35561</v>
      </c>
      <c r="H37" s="43">
        <v>63511</v>
      </c>
      <c r="I37" s="43">
        <f t="shared" si="3"/>
        <v>27950</v>
      </c>
      <c r="J37" s="43">
        <f t="shared" si="1"/>
        <v>2549</v>
      </c>
      <c r="K37" s="43">
        <f t="shared" si="2"/>
        <v>25401</v>
      </c>
      <c r="L37" s="44">
        <v>35561</v>
      </c>
    </row>
    <row r="38" spans="1:12" x14ac:dyDescent="0.25">
      <c r="A38" s="6">
        <v>2156</v>
      </c>
      <c r="B38" s="5" t="s">
        <v>31</v>
      </c>
      <c r="C38" s="5" t="s">
        <v>6</v>
      </c>
      <c r="D38" s="42">
        <v>31100</v>
      </c>
      <c r="E38" s="43">
        <v>71886.499999999985</v>
      </c>
      <c r="F38" s="43">
        <v>40786.499999999985</v>
      </c>
      <c r="G38" s="43">
        <v>41934</v>
      </c>
      <c r="H38" s="43">
        <v>82721</v>
      </c>
      <c r="I38" s="43">
        <f t="shared" si="3"/>
        <v>40787</v>
      </c>
      <c r="J38" s="43">
        <f t="shared" si="1"/>
        <v>10834</v>
      </c>
      <c r="K38" s="43">
        <f t="shared" si="2"/>
        <v>29953</v>
      </c>
      <c r="L38" s="44">
        <v>41934</v>
      </c>
    </row>
    <row r="39" spans="1:12" x14ac:dyDescent="0.25">
      <c r="A39" s="6">
        <v>2161</v>
      </c>
      <c r="B39" s="5" t="s">
        <v>32</v>
      </c>
      <c r="C39" s="5" t="s">
        <v>6</v>
      </c>
      <c r="D39" s="42">
        <v>21286</v>
      </c>
      <c r="E39" s="43">
        <v>32993.499999999993</v>
      </c>
      <c r="F39" s="43">
        <v>11707.499999999993</v>
      </c>
      <c r="G39" s="43">
        <v>19247</v>
      </c>
      <c r="H39" s="43">
        <v>30955</v>
      </c>
      <c r="I39" s="43">
        <f t="shared" si="3"/>
        <v>11708</v>
      </c>
      <c r="J39" s="43">
        <f t="shared" si="1"/>
        <v>-2039</v>
      </c>
      <c r="K39" s="43">
        <f t="shared" si="2"/>
        <v>13747</v>
      </c>
      <c r="L39" s="44">
        <v>19247</v>
      </c>
    </row>
    <row r="40" spans="1:12" x14ac:dyDescent="0.25">
      <c r="A40" s="6">
        <v>2163</v>
      </c>
      <c r="B40" s="5" t="s">
        <v>33</v>
      </c>
      <c r="C40" s="5" t="s">
        <v>6</v>
      </c>
      <c r="D40" s="42">
        <v>18737</v>
      </c>
      <c r="E40" s="43">
        <v>31245.499999999996</v>
      </c>
      <c r="F40" s="43">
        <v>12508.499999999996</v>
      </c>
      <c r="G40" s="43">
        <v>18227</v>
      </c>
      <c r="H40" s="43">
        <v>30736</v>
      </c>
      <c r="I40" s="43">
        <f t="shared" si="3"/>
        <v>12509</v>
      </c>
      <c r="J40" s="43">
        <f t="shared" si="1"/>
        <v>-510</v>
      </c>
      <c r="K40" s="43">
        <f t="shared" si="2"/>
        <v>13019</v>
      </c>
      <c r="L40" s="44">
        <v>18227</v>
      </c>
    </row>
    <row r="41" spans="1:12" x14ac:dyDescent="0.25">
      <c r="A41" s="6">
        <v>2164</v>
      </c>
      <c r="B41" s="5" t="s">
        <v>34</v>
      </c>
      <c r="C41" s="5" t="s">
        <v>6</v>
      </c>
      <c r="D41" s="42">
        <v>13256</v>
      </c>
      <c r="E41" s="43">
        <v>25345.999999999996</v>
      </c>
      <c r="F41" s="43">
        <v>12089.999999999996</v>
      </c>
      <c r="G41" s="43">
        <v>14786</v>
      </c>
      <c r="H41" s="43">
        <v>26876</v>
      </c>
      <c r="I41" s="43">
        <f t="shared" si="3"/>
        <v>12090</v>
      </c>
      <c r="J41" s="43">
        <f t="shared" si="1"/>
        <v>1530</v>
      </c>
      <c r="K41" s="43">
        <f t="shared" si="2"/>
        <v>10560</v>
      </c>
      <c r="L41" s="44">
        <v>14786</v>
      </c>
    </row>
    <row r="42" spans="1:12" x14ac:dyDescent="0.25">
      <c r="A42" s="6">
        <v>2165</v>
      </c>
      <c r="B42" s="5" t="s">
        <v>35</v>
      </c>
      <c r="C42" s="5" t="s">
        <v>6</v>
      </c>
      <c r="D42" s="42">
        <v>16952</v>
      </c>
      <c r="E42" s="43">
        <v>32337.999999999996</v>
      </c>
      <c r="F42" s="43">
        <v>15385.999999999996</v>
      </c>
      <c r="G42" s="43">
        <v>18864</v>
      </c>
      <c r="H42" s="43">
        <v>34250</v>
      </c>
      <c r="I42" s="43">
        <f t="shared" si="3"/>
        <v>15386</v>
      </c>
      <c r="J42" s="43">
        <f t="shared" si="1"/>
        <v>1912</v>
      </c>
      <c r="K42" s="43">
        <f t="shared" si="2"/>
        <v>13474</v>
      </c>
      <c r="L42" s="44">
        <v>18864</v>
      </c>
    </row>
    <row r="43" spans="1:12" x14ac:dyDescent="0.25">
      <c r="A43" s="6">
        <v>2166</v>
      </c>
      <c r="B43" s="5" t="s">
        <v>36</v>
      </c>
      <c r="C43" s="5" t="s">
        <v>6</v>
      </c>
      <c r="D43" s="42">
        <v>11217</v>
      </c>
      <c r="E43" s="43">
        <v>16824.499999999996</v>
      </c>
      <c r="F43" s="43">
        <v>5607.4999999999964</v>
      </c>
      <c r="G43" s="43">
        <v>9815</v>
      </c>
      <c r="H43" s="43">
        <v>15423</v>
      </c>
      <c r="I43" s="43">
        <f t="shared" si="3"/>
        <v>5608</v>
      </c>
      <c r="J43" s="43">
        <f t="shared" si="1"/>
        <v>-1402</v>
      </c>
      <c r="K43" s="43">
        <f t="shared" si="2"/>
        <v>7010</v>
      </c>
      <c r="L43" s="44">
        <v>9815</v>
      </c>
    </row>
    <row r="44" spans="1:12" x14ac:dyDescent="0.25">
      <c r="A44" s="6">
        <v>2167</v>
      </c>
      <c r="B44" s="5" t="s">
        <v>37</v>
      </c>
      <c r="C44" s="5" t="s">
        <v>6</v>
      </c>
      <c r="D44" s="42">
        <v>21286</v>
      </c>
      <c r="E44" s="43">
        <v>33430.499999999993</v>
      </c>
      <c r="F44" s="43">
        <v>12144.499999999993</v>
      </c>
      <c r="G44" s="43">
        <v>19502</v>
      </c>
      <c r="H44" s="43">
        <v>31647</v>
      </c>
      <c r="I44" s="43">
        <f t="shared" si="3"/>
        <v>12145</v>
      </c>
      <c r="J44" s="43">
        <f t="shared" si="1"/>
        <v>-1784</v>
      </c>
      <c r="K44" s="43">
        <f t="shared" si="2"/>
        <v>13929</v>
      </c>
      <c r="L44" s="44">
        <v>19502</v>
      </c>
    </row>
    <row r="45" spans="1:12" x14ac:dyDescent="0.25">
      <c r="A45" s="6">
        <v>2168</v>
      </c>
      <c r="B45" s="5" t="s">
        <v>38</v>
      </c>
      <c r="C45" s="5" t="s">
        <v>6</v>
      </c>
      <c r="D45" s="42">
        <v>16952</v>
      </c>
      <c r="E45" s="43">
        <v>31463.999999999996</v>
      </c>
      <c r="F45" s="43">
        <v>14511.999999999996</v>
      </c>
      <c r="G45" s="43">
        <v>18354</v>
      </c>
      <c r="H45" s="43">
        <v>32866</v>
      </c>
      <c r="I45" s="43">
        <f t="shared" si="3"/>
        <v>14512</v>
      </c>
      <c r="J45" s="43">
        <f t="shared" si="1"/>
        <v>1402</v>
      </c>
      <c r="K45" s="43">
        <f t="shared" si="2"/>
        <v>13110</v>
      </c>
      <c r="L45" s="44">
        <v>18354</v>
      </c>
    </row>
    <row r="46" spans="1:12" x14ac:dyDescent="0.25">
      <c r="A46" s="6">
        <v>2169</v>
      </c>
      <c r="B46" s="5" t="s">
        <v>39</v>
      </c>
      <c r="C46" s="5" t="s">
        <v>6</v>
      </c>
      <c r="D46" s="42">
        <v>4844</v>
      </c>
      <c r="E46" s="43">
        <v>7428.9999999999991</v>
      </c>
      <c r="F46" s="43">
        <v>2584.9999999999991</v>
      </c>
      <c r="G46" s="43">
        <v>4334</v>
      </c>
      <c r="H46" s="43">
        <v>6919</v>
      </c>
      <c r="I46" s="43">
        <f t="shared" si="3"/>
        <v>2585</v>
      </c>
      <c r="J46" s="43">
        <f t="shared" si="1"/>
        <v>-510</v>
      </c>
      <c r="K46" s="43">
        <f t="shared" si="2"/>
        <v>3095</v>
      </c>
      <c r="L46" s="44">
        <v>4334</v>
      </c>
    </row>
    <row r="47" spans="1:12" x14ac:dyDescent="0.25">
      <c r="A47" s="6">
        <v>2171</v>
      </c>
      <c r="B47" s="5" t="s">
        <v>40</v>
      </c>
      <c r="C47" s="5" t="s">
        <v>6</v>
      </c>
      <c r="D47" s="42">
        <v>33395</v>
      </c>
      <c r="E47" s="43">
        <v>65331.499999999993</v>
      </c>
      <c r="F47" s="43">
        <v>31936.499999999993</v>
      </c>
      <c r="G47" s="43">
        <v>38111</v>
      </c>
      <c r="H47" s="43">
        <v>70048</v>
      </c>
      <c r="I47" s="43">
        <f t="shared" si="3"/>
        <v>31937</v>
      </c>
      <c r="J47" s="43">
        <f t="shared" si="1"/>
        <v>4716</v>
      </c>
      <c r="K47" s="43">
        <f t="shared" si="2"/>
        <v>27221</v>
      </c>
      <c r="L47" s="44">
        <v>38111</v>
      </c>
    </row>
    <row r="48" spans="1:12" x14ac:dyDescent="0.25">
      <c r="A48" s="6">
        <v>2172</v>
      </c>
      <c r="B48" s="5" t="s">
        <v>41</v>
      </c>
      <c r="C48" s="5" t="s">
        <v>6</v>
      </c>
      <c r="D48" s="42">
        <v>40277</v>
      </c>
      <c r="E48" s="43">
        <v>64894.499999999993</v>
      </c>
      <c r="F48" s="43">
        <v>24617.499999999993</v>
      </c>
      <c r="G48" s="43">
        <v>37856</v>
      </c>
      <c r="H48" s="43">
        <v>62474</v>
      </c>
      <c r="I48" s="43">
        <f t="shared" si="3"/>
        <v>24618</v>
      </c>
      <c r="J48" s="43">
        <f t="shared" si="1"/>
        <v>-2421</v>
      </c>
      <c r="K48" s="43">
        <f t="shared" si="2"/>
        <v>27039</v>
      </c>
      <c r="L48" s="44">
        <v>37856</v>
      </c>
    </row>
    <row r="49" spans="1:12" x14ac:dyDescent="0.25">
      <c r="A49" s="6">
        <v>2176</v>
      </c>
      <c r="B49" s="5" t="s">
        <v>42</v>
      </c>
      <c r="C49" s="5" t="s">
        <v>6</v>
      </c>
      <c r="D49" s="42">
        <v>17207</v>
      </c>
      <c r="E49" s="43">
        <v>31463.999999999996</v>
      </c>
      <c r="F49" s="43">
        <v>14256.999999999996</v>
      </c>
      <c r="G49" s="43">
        <v>18354</v>
      </c>
      <c r="H49" s="43">
        <v>32611</v>
      </c>
      <c r="I49" s="43">
        <f t="shared" si="3"/>
        <v>14257</v>
      </c>
      <c r="J49" s="43">
        <f t="shared" si="1"/>
        <v>1147</v>
      </c>
      <c r="K49" s="43">
        <f t="shared" si="2"/>
        <v>13110</v>
      </c>
      <c r="L49" s="44">
        <v>18354</v>
      </c>
    </row>
    <row r="50" spans="1:12" x14ac:dyDescent="0.25">
      <c r="A50" s="6">
        <v>2183</v>
      </c>
      <c r="B50" s="5" t="s">
        <v>43</v>
      </c>
      <c r="C50" s="5" t="s">
        <v>6</v>
      </c>
      <c r="D50" s="42">
        <v>15423</v>
      </c>
      <c r="E50" s="43">
        <v>26438.499999999996</v>
      </c>
      <c r="F50" s="43">
        <v>11015.499999999996</v>
      </c>
      <c r="G50" s="43">
        <v>15423</v>
      </c>
      <c r="H50" s="43">
        <v>26439</v>
      </c>
      <c r="I50" s="43">
        <f t="shared" si="3"/>
        <v>11016</v>
      </c>
      <c r="J50" s="43">
        <f t="shared" si="1"/>
        <v>0</v>
      </c>
      <c r="K50" s="43">
        <f t="shared" si="2"/>
        <v>11016</v>
      </c>
      <c r="L50" s="44">
        <v>15423</v>
      </c>
    </row>
    <row r="51" spans="1:12" x14ac:dyDescent="0.25">
      <c r="A51" s="6">
        <v>2185</v>
      </c>
      <c r="B51" s="5" t="s">
        <v>44</v>
      </c>
      <c r="C51" s="5" t="s">
        <v>6</v>
      </c>
      <c r="D51" s="42">
        <v>15933</v>
      </c>
      <c r="E51" s="43">
        <v>27312.499999999996</v>
      </c>
      <c r="F51" s="43">
        <v>11379.499999999996</v>
      </c>
      <c r="G51" s="43">
        <v>15933</v>
      </c>
      <c r="H51" s="43">
        <v>27313</v>
      </c>
      <c r="I51" s="43">
        <f t="shared" si="3"/>
        <v>11380</v>
      </c>
      <c r="J51" s="43">
        <f t="shared" si="1"/>
        <v>0</v>
      </c>
      <c r="K51" s="43">
        <f t="shared" si="2"/>
        <v>11380</v>
      </c>
      <c r="L51" s="44">
        <v>15933</v>
      </c>
    </row>
    <row r="52" spans="1:12" x14ac:dyDescent="0.25">
      <c r="A52" s="6">
        <v>2187</v>
      </c>
      <c r="B52" s="5" t="s">
        <v>45</v>
      </c>
      <c r="C52" s="5" t="s">
        <v>6</v>
      </c>
      <c r="D52" s="42">
        <v>19502</v>
      </c>
      <c r="E52" s="43">
        <v>34959.999999999993</v>
      </c>
      <c r="F52" s="43">
        <v>15457.999999999993</v>
      </c>
      <c r="G52" s="43">
        <v>20394</v>
      </c>
      <c r="H52" s="43">
        <v>35852</v>
      </c>
      <c r="I52" s="43">
        <f t="shared" si="3"/>
        <v>15458</v>
      </c>
      <c r="J52" s="43">
        <f t="shared" si="1"/>
        <v>892</v>
      </c>
      <c r="K52" s="43">
        <f t="shared" si="2"/>
        <v>14566</v>
      </c>
      <c r="L52" s="44">
        <v>20394</v>
      </c>
    </row>
    <row r="53" spans="1:12" x14ac:dyDescent="0.25">
      <c r="A53" s="6">
        <v>2188</v>
      </c>
      <c r="B53" s="5" t="s">
        <v>46</v>
      </c>
      <c r="C53" s="5" t="s">
        <v>6</v>
      </c>
      <c r="D53" s="42">
        <v>5991</v>
      </c>
      <c r="E53" s="43">
        <v>11361.999999999998</v>
      </c>
      <c r="F53" s="43">
        <v>5370.9999999999982</v>
      </c>
      <c r="G53" s="43">
        <v>6628</v>
      </c>
      <c r="H53" s="43">
        <v>11999</v>
      </c>
      <c r="I53" s="43">
        <f t="shared" si="3"/>
        <v>5371</v>
      </c>
      <c r="J53" s="43">
        <f t="shared" si="1"/>
        <v>637</v>
      </c>
      <c r="K53" s="43">
        <f t="shared" si="2"/>
        <v>4734</v>
      </c>
      <c r="L53" s="44">
        <v>6628</v>
      </c>
    </row>
    <row r="54" spans="1:12" x14ac:dyDescent="0.25">
      <c r="A54" s="6">
        <v>2189</v>
      </c>
      <c r="B54" s="5" t="s">
        <v>47</v>
      </c>
      <c r="C54" s="5" t="s">
        <v>6</v>
      </c>
      <c r="D54" s="42">
        <v>19247</v>
      </c>
      <c r="E54" s="43">
        <v>34741.499999999993</v>
      </c>
      <c r="F54" s="43">
        <v>15494.499999999993</v>
      </c>
      <c r="G54" s="43">
        <v>20266</v>
      </c>
      <c r="H54" s="43">
        <v>35761</v>
      </c>
      <c r="I54" s="43">
        <f t="shared" si="3"/>
        <v>15495</v>
      </c>
      <c r="J54" s="43">
        <f t="shared" si="1"/>
        <v>1019</v>
      </c>
      <c r="K54" s="43">
        <f t="shared" si="2"/>
        <v>14476</v>
      </c>
      <c r="L54" s="44">
        <v>20266</v>
      </c>
    </row>
    <row r="55" spans="1:12" x14ac:dyDescent="0.25">
      <c r="A55" s="6">
        <v>2190</v>
      </c>
      <c r="B55" s="5" t="s">
        <v>48</v>
      </c>
      <c r="C55" s="5" t="s">
        <v>6</v>
      </c>
      <c r="D55" s="42">
        <v>4844</v>
      </c>
      <c r="E55" s="43">
        <v>9832.4999999999982</v>
      </c>
      <c r="F55" s="43">
        <v>4988.4999999999982</v>
      </c>
      <c r="G55" s="43">
        <v>5736</v>
      </c>
      <c r="H55" s="43">
        <v>10725</v>
      </c>
      <c r="I55" s="43">
        <f t="shared" si="3"/>
        <v>4989</v>
      </c>
      <c r="J55" s="43">
        <f t="shared" si="1"/>
        <v>892</v>
      </c>
      <c r="K55" s="43">
        <f t="shared" si="2"/>
        <v>4097</v>
      </c>
      <c r="L55" s="44">
        <v>5736</v>
      </c>
    </row>
    <row r="56" spans="1:12" x14ac:dyDescent="0.25">
      <c r="A56" s="6">
        <v>2191</v>
      </c>
      <c r="B56" s="5" t="s">
        <v>49</v>
      </c>
      <c r="C56" s="5" t="s">
        <v>6</v>
      </c>
      <c r="D56" s="42">
        <v>39130</v>
      </c>
      <c r="E56" s="43">
        <v>69264.499999999985</v>
      </c>
      <c r="F56" s="43">
        <v>30134.499999999985</v>
      </c>
      <c r="G56" s="43">
        <v>40405</v>
      </c>
      <c r="H56" s="43">
        <v>70540</v>
      </c>
      <c r="I56" s="43">
        <f t="shared" si="3"/>
        <v>30135</v>
      </c>
      <c r="J56" s="43">
        <f t="shared" si="1"/>
        <v>1275</v>
      </c>
      <c r="K56" s="43">
        <f t="shared" si="2"/>
        <v>28860</v>
      </c>
      <c r="L56" s="44">
        <v>40405</v>
      </c>
    </row>
    <row r="57" spans="1:12" x14ac:dyDescent="0.25">
      <c r="A57" s="6">
        <v>2192</v>
      </c>
      <c r="B57" s="5" t="s">
        <v>50</v>
      </c>
      <c r="C57" s="5" t="s">
        <v>6</v>
      </c>
      <c r="D57" s="42">
        <v>35434</v>
      </c>
      <c r="E57" s="43">
        <v>53969.499999999993</v>
      </c>
      <c r="F57" s="43">
        <v>18535.499999999993</v>
      </c>
      <c r="G57" s="43">
        <v>31483</v>
      </c>
      <c r="H57" s="43">
        <v>50019</v>
      </c>
      <c r="I57" s="43">
        <f t="shared" si="3"/>
        <v>18536</v>
      </c>
      <c r="J57" s="43">
        <f t="shared" si="1"/>
        <v>-3951</v>
      </c>
      <c r="K57" s="43">
        <f t="shared" si="2"/>
        <v>22487</v>
      </c>
      <c r="L57" s="44">
        <v>31483</v>
      </c>
    </row>
    <row r="58" spans="1:12" x14ac:dyDescent="0.25">
      <c r="A58" s="6">
        <v>2193</v>
      </c>
      <c r="B58" s="5" t="s">
        <v>51</v>
      </c>
      <c r="C58" s="5" t="s">
        <v>6</v>
      </c>
      <c r="D58" s="42">
        <v>18100</v>
      </c>
      <c r="E58" s="43">
        <v>32119.499999999996</v>
      </c>
      <c r="F58" s="43">
        <v>14019.499999999996</v>
      </c>
      <c r="G58" s="43">
        <v>18737</v>
      </c>
      <c r="H58" s="43">
        <v>32757</v>
      </c>
      <c r="I58" s="43">
        <f t="shared" si="3"/>
        <v>14020</v>
      </c>
      <c r="J58" s="43">
        <f t="shared" si="1"/>
        <v>637</v>
      </c>
      <c r="K58" s="43">
        <f t="shared" si="2"/>
        <v>13383</v>
      </c>
      <c r="L58" s="44">
        <v>18737</v>
      </c>
    </row>
    <row r="59" spans="1:12" x14ac:dyDescent="0.25">
      <c r="A59" s="6">
        <v>2226</v>
      </c>
      <c r="B59" s="5" t="s">
        <v>52</v>
      </c>
      <c r="C59" s="5" t="s">
        <v>6</v>
      </c>
      <c r="D59" s="42">
        <v>4716</v>
      </c>
      <c r="E59" s="43">
        <v>9832.4999999999982</v>
      </c>
      <c r="F59" s="43">
        <v>5116.4999999999982</v>
      </c>
      <c r="G59" s="43">
        <v>5736</v>
      </c>
      <c r="H59" s="43">
        <v>10853</v>
      </c>
      <c r="I59" s="43">
        <f t="shared" si="3"/>
        <v>5117</v>
      </c>
      <c r="J59" s="43">
        <f t="shared" si="1"/>
        <v>1020</v>
      </c>
      <c r="K59" s="43">
        <f t="shared" si="2"/>
        <v>4097</v>
      </c>
      <c r="L59" s="44">
        <v>5736</v>
      </c>
    </row>
    <row r="60" spans="1:12" x14ac:dyDescent="0.25">
      <c r="A60" s="6">
        <v>2227</v>
      </c>
      <c r="B60" s="5" t="s">
        <v>53</v>
      </c>
      <c r="C60" s="5" t="s">
        <v>6</v>
      </c>
      <c r="D60" s="42">
        <v>21413</v>
      </c>
      <c r="E60" s="43">
        <v>35396.999999999993</v>
      </c>
      <c r="F60" s="43">
        <v>13983.999999999993</v>
      </c>
      <c r="G60" s="43">
        <v>20649</v>
      </c>
      <c r="H60" s="43">
        <v>34633</v>
      </c>
      <c r="I60" s="43">
        <f t="shared" si="3"/>
        <v>13984</v>
      </c>
      <c r="J60" s="43">
        <f t="shared" si="1"/>
        <v>-764</v>
      </c>
      <c r="K60" s="43">
        <f t="shared" si="2"/>
        <v>14748</v>
      </c>
      <c r="L60" s="44">
        <v>20649</v>
      </c>
    </row>
    <row r="61" spans="1:12" x14ac:dyDescent="0.25">
      <c r="A61" s="6">
        <v>2228</v>
      </c>
      <c r="B61" s="5" t="s">
        <v>54</v>
      </c>
      <c r="C61" s="5" t="s">
        <v>6</v>
      </c>
      <c r="D61" s="42">
        <v>36708</v>
      </c>
      <c r="E61" s="43">
        <v>64894.499999999993</v>
      </c>
      <c r="F61" s="43">
        <v>28186.499999999993</v>
      </c>
      <c r="G61" s="43">
        <v>37856</v>
      </c>
      <c r="H61" s="43">
        <v>66043</v>
      </c>
      <c r="I61" s="43">
        <f t="shared" si="3"/>
        <v>28187</v>
      </c>
      <c r="J61" s="43">
        <f t="shared" si="1"/>
        <v>1148</v>
      </c>
      <c r="K61" s="43">
        <f t="shared" si="2"/>
        <v>27039</v>
      </c>
      <c r="L61" s="44">
        <v>37856</v>
      </c>
    </row>
    <row r="62" spans="1:12" x14ac:dyDescent="0.25">
      <c r="A62" s="6">
        <v>2231</v>
      </c>
      <c r="B62" s="5" t="s">
        <v>55</v>
      </c>
      <c r="C62" s="5" t="s">
        <v>6</v>
      </c>
      <c r="D62" s="42">
        <v>9560</v>
      </c>
      <c r="E62" s="43">
        <v>17916.999999999996</v>
      </c>
      <c r="F62" s="43">
        <v>8356.9999999999964</v>
      </c>
      <c r="G62" s="43">
        <v>10452</v>
      </c>
      <c r="H62" s="43">
        <v>18809</v>
      </c>
      <c r="I62" s="43">
        <f t="shared" si="3"/>
        <v>8357</v>
      </c>
      <c r="J62" s="43">
        <f t="shared" si="1"/>
        <v>892</v>
      </c>
      <c r="K62" s="43">
        <f t="shared" si="2"/>
        <v>7465</v>
      </c>
      <c r="L62" s="44">
        <v>10452</v>
      </c>
    </row>
    <row r="63" spans="1:12" x14ac:dyDescent="0.25">
      <c r="A63" s="6">
        <v>2235</v>
      </c>
      <c r="B63" s="5" t="s">
        <v>56</v>
      </c>
      <c r="C63" s="5" t="s">
        <v>6</v>
      </c>
      <c r="D63" s="42">
        <v>28934</v>
      </c>
      <c r="E63" s="43">
        <v>37581.999999999993</v>
      </c>
      <c r="F63" s="43">
        <v>8647.9999999999927</v>
      </c>
      <c r="G63" s="43">
        <v>21923</v>
      </c>
      <c r="H63" s="43">
        <v>30571</v>
      </c>
      <c r="I63" s="43">
        <f t="shared" si="3"/>
        <v>8648</v>
      </c>
      <c r="J63" s="43">
        <f t="shared" si="1"/>
        <v>-7011</v>
      </c>
      <c r="K63" s="43">
        <f t="shared" si="2"/>
        <v>15659</v>
      </c>
      <c r="L63" s="44">
        <v>21923</v>
      </c>
    </row>
    <row r="64" spans="1:12" x14ac:dyDescent="0.25">
      <c r="A64" s="6">
        <v>2237</v>
      </c>
      <c r="B64" s="5" t="s">
        <v>57</v>
      </c>
      <c r="C64" s="5" t="s">
        <v>6</v>
      </c>
      <c r="D64" s="42">
        <v>35179</v>
      </c>
      <c r="E64" s="43">
        <v>47414.499999999993</v>
      </c>
      <c r="F64" s="43">
        <v>12235.499999999993</v>
      </c>
      <c r="G64" s="43">
        <v>27659</v>
      </c>
      <c r="H64" s="43">
        <v>39895</v>
      </c>
      <c r="I64" s="43">
        <f t="shared" si="3"/>
        <v>12236</v>
      </c>
      <c r="J64" s="43">
        <f t="shared" si="1"/>
        <v>-7520</v>
      </c>
      <c r="K64" s="43">
        <f t="shared" si="2"/>
        <v>19756</v>
      </c>
      <c r="L64" s="44">
        <v>27659</v>
      </c>
    </row>
    <row r="65" spans="1:12" x14ac:dyDescent="0.25">
      <c r="A65" s="6">
        <v>2239</v>
      </c>
      <c r="B65" s="5" t="s">
        <v>58</v>
      </c>
      <c r="C65" s="5" t="s">
        <v>6</v>
      </c>
      <c r="D65" s="42">
        <v>5609</v>
      </c>
      <c r="E65" s="43">
        <v>11580.499999999998</v>
      </c>
      <c r="F65" s="43">
        <v>5971.4999999999982</v>
      </c>
      <c r="G65" s="43">
        <v>6756</v>
      </c>
      <c r="H65" s="43">
        <v>12728</v>
      </c>
      <c r="I65" s="43">
        <f t="shared" si="3"/>
        <v>5972</v>
      </c>
      <c r="J65" s="43">
        <f t="shared" si="1"/>
        <v>1147</v>
      </c>
      <c r="K65" s="43">
        <f t="shared" si="2"/>
        <v>4825</v>
      </c>
      <c r="L65" s="44">
        <v>6756</v>
      </c>
    </row>
    <row r="66" spans="1:12" x14ac:dyDescent="0.25">
      <c r="A66" s="6">
        <v>2245</v>
      </c>
      <c r="B66" s="5" t="s">
        <v>59</v>
      </c>
      <c r="C66" s="5" t="s">
        <v>6</v>
      </c>
      <c r="D66" s="42">
        <v>13893</v>
      </c>
      <c r="E66" s="43">
        <v>23160.999999999996</v>
      </c>
      <c r="F66" s="43">
        <v>9267.9999999999964</v>
      </c>
      <c r="G66" s="43">
        <v>13511</v>
      </c>
      <c r="H66" s="43">
        <v>22779</v>
      </c>
      <c r="I66" s="43">
        <f t="shared" si="3"/>
        <v>9268</v>
      </c>
      <c r="J66" s="43">
        <f t="shared" si="1"/>
        <v>-382</v>
      </c>
      <c r="K66" s="43">
        <f t="shared" si="2"/>
        <v>9650</v>
      </c>
      <c r="L66" s="44">
        <v>13511</v>
      </c>
    </row>
    <row r="67" spans="1:12" x14ac:dyDescent="0.25">
      <c r="A67" s="6">
        <v>2254</v>
      </c>
      <c r="B67" s="5" t="s">
        <v>60</v>
      </c>
      <c r="C67" s="5" t="s">
        <v>6</v>
      </c>
      <c r="D67" s="42">
        <v>12746</v>
      </c>
      <c r="E67" s="43">
        <v>21631.499999999996</v>
      </c>
      <c r="F67" s="43">
        <v>8885.4999999999964</v>
      </c>
      <c r="G67" s="43">
        <v>12619</v>
      </c>
      <c r="H67" s="43">
        <v>21505</v>
      </c>
      <c r="I67" s="43">
        <f t="shared" si="3"/>
        <v>8886</v>
      </c>
      <c r="J67" s="43">
        <f t="shared" si="1"/>
        <v>-127</v>
      </c>
      <c r="K67" s="43">
        <f t="shared" si="2"/>
        <v>9013</v>
      </c>
      <c r="L67" s="44">
        <v>12619</v>
      </c>
    </row>
    <row r="68" spans="1:12" x14ac:dyDescent="0.25">
      <c r="A68" s="6">
        <v>2258</v>
      </c>
      <c r="B68" s="5" t="s">
        <v>61</v>
      </c>
      <c r="C68" s="5" t="s">
        <v>6</v>
      </c>
      <c r="D68" s="42">
        <v>40277</v>
      </c>
      <c r="E68" s="43">
        <v>73415.999999999985</v>
      </c>
      <c r="F68" s="43">
        <v>33138.999999999985</v>
      </c>
      <c r="G68" s="43">
        <v>42826</v>
      </c>
      <c r="H68" s="43">
        <v>75965</v>
      </c>
      <c r="I68" s="43">
        <f t="shared" si="3"/>
        <v>33139</v>
      </c>
      <c r="J68" s="43">
        <f t="shared" ref="J68:J131" si="4">ROUNDUP(E68*7/12,0)-D68</f>
        <v>2549</v>
      </c>
      <c r="K68" s="43">
        <f t="shared" ref="K68:K131" si="5">I68-J68</f>
        <v>30590</v>
      </c>
      <c r="L68" s="44">
        <v>42826</v>
      </c>
    </row>
    <row r="69" spans="1:12" x14ac:dyDescent="0.25">
      <c r="A69" s="6">
        <v>2259</v>
      </c>
      <c r="B69" s="5" t="s">
        <v>62</v>
      </c>
      <c r="C69" s="5" t="s">
        <v>6</v>
      </c>
      <c r="D69" s="42">
        <v>29698</v>
      </c>
      <c r="E69" s="43">
        <v>50910.499999999993</v>
      </c>
      <c r="F69" s="43">
        <v>21212.499999999993</v>
      </c>
      <c r="G69" s="43">
        <v>29698</v>
      </c>
      <c r="H69" s="43">
        <v>50911</v>
      </c>
      <c r="I69" s="43">
        <f t="shared" ref="I69:I132" si="6">ROUND(F69,0)</f>
        <v>21213</v>
      </c>
      <c r="J69" s="43">
        <f t="shared" si="4"/>
        <v>0</v>
      </c>
      <c r="K69" s="43">
        <f t="shared" si="5"/>
        <v>21213</v>
      </c>
      <c r="L69" s="44">
        <v>29698</v>
      </c>
    </row>
    <row r="70" spans="1:12" x14ac:dyDescent="0.25">
      <c r="A70" s="6">
        <v>2263</v>
      </c>
      <c r="B70" s="5" t="s">
        <v>63</v>
      </c>
      <c r="C70" s="5" t="s">
        <v>6</v>
      </c>
      <c r="D70" s="42">
        <v>60288</v>
      </c>
      <c r="E70" s="43">
        <v>103787.49999999999</v>
      </c>
      <c r="F70" s="43">
        <v>43499.499999999985</v>
      </c>
      <c r="G70" s="43">
        <v>60543</v>
      </c>
      <c r="H70" s="43">
        <v>104043</v>
      </c>
      <c r="I70" s="43">
        <f t="shared" si="6"/>
        <v>43500</v>
      </c>
      <c r="J70" s="43">
        <f t="shared" si="4"/>
        <v>255</v>
      </c>
      <c r="K70" s="43">
        <f t="shared" si="5"/>
        <v>43245</v>
      </c>
      <c r="L70" s="44">
        <v>60543</v>
      </c>
    </row>
    <row r="71" spans="1:12" x14ac:dyDescent="0.25">
      <c r="A71" s="6">
        <v>2265</v>
      </c>
      <c r="B71" s="5" t="s">
        <v>64</v>
      </c>
      <c r="C71" s="5" t="s">
        <v>6</v>
      </c>
      <c r="D71" s="42">
        <v>5354</v>
      </c>
      <c r="E71" s="43">
        <v>9613.9999999999982</v>
      </c>
      <c r="F71" s="43">
        <v>4259.9999999999982</v>
      </c>
      <c r="G71" s="43">
        <v>5609</v>
      </c>
      <c r="H71" s="43">
        <v>9869</v>
      </c>
      <c r="I71" s="43">
        <f t="shared" si="6"/>
        <v>4260</v>
      </c>
      <c r="J71" s="43">
        <f t="shared" si="4"/>
        <v>255</v>
      </c>
      <c r="K71" s="43">
        <f t="shared" si="5"/>
        <v>4005</v>
      </c>
      <c r="L71" s="44">
        <v>5609</v>
      </c>
    </row>
    <row r="72" spans="1:12" x14ac:dyDescent="0.25">
      <c r="A72" s="6">
        <v>2268</v>
      </c>
      <c r="B72" s="5" t="s">
        <v>65</v>
      </c>
      <c r="C72" s="5" t="s">
        <v>6</v>
      </c>
      <c r="D72" s="42">
        <v>39130</v>
      </c>
      <c r="E72" s="43">
        <v>70138.499999999985</v>
      </c>
      <c r="F72" s="43">
        <v>31008.499999999985</v>
      </c>
      <c r="G72" s="43">
        <v>40915</v>
      </c>
      <c r="H72" s="43">
        <v>71924</v>
      </c>
      <c r="I72" s="43">
        <f t="shared" si="6"/>
        <v>31009</v>
      </c>
      <c r="J72" s="43">
        <f t="shared" si="4"/>
        <v>1785</v>
      </c>
      <c r="K72" s="43">
        <f t="shared" si="5"/>
        <v>29224</v>
      </c>
      <c r="L72" s="44">
        <v>40915</v>
      </c>
    </row>
    <row r="73" spans="1:12" x14ac:dyDescent="0.25">
      <c r="A73" s="6">
        <v>2270</v>
      </c>
      <c r="B73" s="5" t="s">
        <v>66</v>
      </c>
      <c r="C73" s="5" t="s">
        <v>6</v>
      </c>
      <c r="D73" s="42">
        <v>17207</v>
      </c>
      <c r="E73" s="43">
        <v>31026.999999999996</v>
      </c>
      <c r="F73" s="43">
        <v>13819.999999999996</v>
      </c>
      <c r="G73" s="43">
        <v>18100</v>
      </c>
      <c r="H73" s="43">
        <v>31920</v>
      </c>
      <c r="I73" s="43">
        <f t="shared" si="6"/>
        <v>13820</v>
      </c>
      <c r="J73" s="43">
        <f t="shared" si="4"/>
        <v>893</v>
      </c>
      <c r="K73" s="43">
        <f t="shared" si="5"/>
        <v>12927</v>
      </c>
      <c r="L73" s="44">
        <v>18100</v>
      </c>
    </row>
    <row r="74" spans="1:12" x14ac:dyDescent="0.25">
      <c r="A74" s="6">
        <v>2272</v>
      </c>
      <c r="B74" s="5" t="s">
        <v>67</v>
      </c>
      <c r="C74" s="5" t="s">
        <v>6</v>
      </c>
      <c r="D74" s="42">
        <v>25875</v>
      </c>
      <c r="E74" s="43">
        <v>47851.499999999993</v>
      </c>
      <c r="F74" s="43">
        <v>21976.499999999993</v>
      </c>
      <c r="G74" s="43">
        <v>27914</v>
      </c>
      <c r="H74" s="43">
        <v>49891</v>
      </c>
      <c r="I74" s="43">
        <f t="shared" si="6"/>
        <v>21977</v>
      </c>
      <c r="J74" s="43">
        <f t="shared" si="4"/>
        <v>2039</v>
      </c>
      <c r="K74" s="43">
        <f t="shared" si="5"/>
        <v>19938</v>
      </c>
      <c r="L74" s="44">
        <v>27914</v>
      </c>
    </row>
    <row r="75" spans="1:12" x14ac:dyDescent="0.25">
      <c r="A75" s="6">
        <v>2275</v>
      </c>
      <c r="B75" s="5" t="s">
        <v>68</v>
      </c>
      <c r="C75" s="5" t="s">
        <v>6</v>
      </c>
      <c r="D75" s="42">
        <v>18737</v>
      </c>
      <c r="E75" s="43">
        <v>32556.499999999996</v>
      </c>
      <c r="F75" s="43">
        <v>13819.499999999996</v>
      </c>
      <c r="G75" s="43">
        <v>18992</v>
      </c>
      <c r="H75" s="43">
        <v>32812</v>
      </c>
      <c r="I75" s="43">
        <f t="shared" si="6"/>
        <v>13820</v>
      </c>
      <c r="J75" s="43">
        <f t="shared" si="4"/>
        <v>255</v>
      </c>
      <c r="K75" s="43">
        <f t="shared" si="5"/>
        <v>13565</v>
      </c>
      <c r="L75" s="44">
        <v>18992</v>
      </c>
    </row>
    <row r="76" spans="1:12" x14ac:dyDescent="0.25">
      <c r="A76" s="6">
        <v>2276</v>
      </c>
      <c r="B76" s="5" t="s">
        <v>69</v>
      </c>
      <c r="C76" s="5" t="s">
        <v>6</v>
      </c>
      <c r="D76" s="42">
        <v>57102</v>
      </c>
      <c r="E76" s="43">
        <v>102257.99999999999</v>
      </c>
      <c r="F76" s="43">
        <v>45155.999999999985</v>
      </c>
      <c r="G76" s="43">
        <v>59651</v>
      </c>
      <c r="H76" s="43">
        <v>104807</v>
      </c>
      <c r="I76" s="43">
        <f t="shared" si="6"/>
        <v>45156</v>
      </c>
      <c r="J76" s="43">
        <f t="shared" si="4"/>
        <v>2549</v>
      </c>
      <c r="K76" s="43">
        <f t="shared" si="5"/>
        <v>42607</v>
      </c>
      <c r="L76" s="44">
        <v>59651</v>
      </c>
    </row>
    <row r="77" spans="1:12" x14ac:dyDescent="0.25">
      <c r="A77" s="6">
        <v>2278</v>
      </c>
      <c r="B77" s="5" t="s">
        <v>70</v>
      </c>
      <c r="C77" s="5" t="s">
        <v>6</v>
      </c>
      <c r="D77" s="42">
        <v>11854</v>
      </c>
      <c r="E77" s="43">
        <v>19009.499999999996</v>
      </c>
      <c r="F77" s="43">
        <v>7155.4999999999964</v>
      </c>
      <c r="G77" s="43">
        <v>11089</v>
      </c>
      <c r="H77" s="43">
        <v>18245</v>
      </c>
      <c r="I77" s="43">
        <f t="shared" si="6"/>
        <v>7156</v>
      </c>
      <c r="J77" s="43">
        <f t="shared" si="4"/>
        <v>-765</v>
      </c>
      <c r="K77" s="43">
        <f t="shared" si="5"/>
        <v>7921</v>
      </c>
      <c r="L77" s="44">
        <v>11089</v>
      </c>
    </row>
    <row r="78" spans="1:12" x14ac:dyDescent="0.25">
      <c r="A78" s="6">
        <v>2279</v>
      </c>
      <c r="B78" s="5" t="s">
        <v>71</v>
      </c>
      <c r="C78" s="5" t="s">
        <v>6</v>
      </c>
      <c r="D78" s="42">
        <v>6246</v>
      </c>
      <c r="E78" s="43">
        <v>10706.499999999998</v>
      </c>
      <c r="F78" s="43">
        <v>4460.4999999999982</v>
      </c>
      <c r="G78" s="43">
        <v>6246</v>
      </c>
      <c r="H78" s="43">
        <v>10707</v>
      </c>
      <c r="I78" s="43">
        <f t="shared" si="6"/>
        <v>4461</v>
      </c>
      <c r="J78" s="43">
        <f t="shared" si="4"/>
        <v>0</v>
      </c>
      <c r="K78" s="43">
        <f t="shared" si="5"/>
        <v>4461</v>
      </c>
      <c r="L78" s="44">
        <v>6246</v>
      </c>
    </row>
    <row r="79" spans="1:12" x14ac:dyDescent="0.25">
      <c r="A79" s="6">
        <v>2280</v>
      </c>
      <c r="B79" s="5" t="s">
        <v>72</v>
      </c>
      <c r="C79" s="5" t="s">
        <v>6</v>
      </c>
      <c r="D79" s="42">
        <v>19757</v>
      </c>
      <c r="E79" s="43">
        <v>31463.999999999996</v>
      </c>
      <c r="F79" s="43">
        <v>11706.999999999996</v>
      </c>
      <c r="G79" s="43">
        <v>18354</v>
      </c>
      <c r="H79" s="43">
        <v>30061</v>
      </c>
      <c r="I79" s="43">
        <f t="shared" si="6"/>
        <v>11707</v>
      </c>
      <c r="J79" s="43">
        <f t="shared" si="4"/>
        <v>-1403</v>
      </c>
      <c r="K79" s="43">
        <f t="shared" si="5"/>
        <v>13110</v>
      </c>
      <c r="L79" s="44">
        <v>18354</v>
      </c>
    </row>
    <row r="80" spans="1:12" x14ac:dyDescent="0.25">
      <c r="A80" s="6">
        <v>2282</v>
      </c>
      <c r="B80" s="5" t="s">
        <v>73</v>
      </c>
      <c r="C80" s="5" t="s">
        <v>6</v>
      </c>
      <c r="D80" s="42">
        <v>53151</v>
      </c>
      <c r="E80" s="43">
        <v>84122.499999999985</v>
      </c>
      <c r="F80" s="43">
        <v>30971.499999999985</v>
      </c>
      <c r="G80" s="43">
        <v>49072</v>
      </c>
      <c r="H80" s="43">
        <v>80044</v>
      </c>
      <c r="I80" s="43">
        <f t="shared" si="6"/>
        <v>30972</v>
      </c>
      <c r="J80" s="43">
        <f t="shared" si="4"/>
        <v>-4079</v>
      </c>
      <c r="K80" s="43">
        <f t="shared" si="5"/>
        <v>35051</v>
      </c>
      <c r="L80" s="44">
        <v>49072</v>
      </c>
    </row>
    <row r="81" spans="1:12" x14ac:dyDescent="0.25">
      <c r="A81" s="6">
        <v>2285</v>
      </c>
      <c r="B81" s="5" t="s">
        <v>74</v>
      </c>
      <c r="C81" s="5" t="s">
        <v>6</v>
      </c>
      <c r="D81" s="42">
        <v>18227</v>
      </c>
      <c r="E81" s="43">
        <v>31026.999999999996</v>
      </c>
      <c r="F81" s="43">
        <v>12799.999999999996</v>
      </c>
      <c r="G81" s="43">
        <v>18100</v>
      </c>
      <c r="H81" s="43">
        <v>30900</v>
      </c>
      <c r="I81" s="43">
        <f t="shared" si="6"/>
        <v>12800</v>
      </c>
      <c r="J81" s="43">
        <f t="shared" si="4"/>
        <v>-127</v>
      </c>
      <c r="K81" s="43">
        <f t="shared" si="5"/>
        <v>12927</v>
      </c>
      <c r="L81" s="44">
        <v>18100</v>
      </c>
    </row>
    <row r="82" spans="1:12" x14ac:dyDescent="0.25">
      <c r="A82" s="6">
        <v>2287</v>
      </c>
      <c r="B82" s="5" t="s">
        <v>75</v>
      </c>
      <c r="C82" s="5" t="s">
        <v>6</v>
      </c>
      <c r="D82" s="42">
        <v>6883</v>
      </c>
      <c r="E82" s="43">
        <v>17479.999999999996</v>
      </c>
      <c r="F82" s="43">
        <v>10596.999999999996</v>
      </c>
      <c r="G82" s="43">
        <v>10197</v>
      </c>
      <c r="H82" s="43">
        <v>20794</v>
      </c>
      <c r="I82" s="43">
        <f t="shared" si="6"/>
        <v>10597</v>
      </c>
      <c r="J82" s="43">
        <f t="shared" si="4"/>
        <v>3314</v>
      </c>
      <c r="K82" s="43">
        <f t="shared" si="5"/>
        <v>7283</v>
      </c>
      <c r="L82" s="44">
        <v>10197</v>
      </c>
    </row>
    <row r="83" spans="1:12" x14ac:dyDescent="0.25">
      <c r="A83" s="6">
        <v>2289</v>
      </c>
      <c r="B83" s="5" t="s">
        <v>76</v>
      </c>
      <c r="C83" s="5" t="s">
        <v>6</v>
      </c>
      <c r="D83" s="42">
        <v>13256</v>
      </c>
      <c r="E83" s="43">
        <v>19009.499999999996</v>
      </c>
      <c r="F83" s="43">
        <v>5753.4999999999964</v>
      </c>
      <c r="G83" s="43">
        <v>11089</v>
      </c>
      <c r="H83" s="43">
        <v>16843</v>
      </c>
      <c r="I83" s="43">
        <f t="shared" si="6"/>
        <v>5754</v>
      </c>
      <c r="J83" s="43">
        <f t="shared" si="4"/>
        <v>-2167</v>
      </c>
      <c r="K83" s="43">
        <f t="shared" si="5"/>
        <v>7921</v>
      </c>
      <c r="L83" s="44">
        <v>11089</v>
      </c>
    </row>
    <row r="84" spans="1:12" x14ac:dyDescent="0.25">
      <c r="A84" s="6">
        <v>2290</v>
      </c>
      <c r="B84" s="5" t="s">
        <v>77</v>
      </c>
      <c r="C84" s="5" t="s">
        <v>6</v>
      </c>
      <c r="D84" s="42">
        <v>34924</v>
      </c>
      <c r="E84" s="43">
        <v>62490.999999999993</v>
      </c>
      <c r="F84" s="43">
        <v>27566.999999999993</v>
      </c>
      <c r="G84" s="43">
        <v>36454</v>
      </c>
      <c r="H84" s="43">
        <v>64021</v>
      </c>
      <c r="I84" s="43">
        <f t="shared" si="6"/>
        <v>27567</v>
      </c>
      <c r="J84" s="43">
        <f t="shared" si="4"/>
        <v>1530</v>
      </c>
      <c r="K84" s="43">
        <f t="shared" si="5"/>
        <v>26037</v>
      </c>
      <c r="L84" s="44">
        <v>36454</v>
      </c>
    </row>
    <row r="85" spans="1:12" x14ac:dyDescent="0.25">
      <c r="A85" s="6">
        <v>2296</v>
      </c>
      <c r="B85" s="5" t="s">
        <v>78</v>
      </c>
      <c r="C85" s="5" t="s">
        <v>6</v>
      </c>
      <c r="D85" s="42">
        <v>11727</v>
      </c>
      <c r="E85" s="43">
        <v>21412.999999999996</v>
      </c>
      <c r="F85" s="43">
        <v>9685.9999999999964</v>
      </c>
      <c r="G85" s="43">
        <v>12491</v>
      </c>
      <c r="H85" s="43">
        <v>22177</v>
      </c>
      <c r="I85" s="43">
        <f t="shared" si="6"/>
        <v>9686</v>
      </c>
      <c r="J85" s="43">
        <f t="shared" si="4"/>
        <v>764</v>
      </c>
      <c r="K85" s="43">
        <f t="shared" si="5"/>
        <v>8922</v>
      </c>
      <c r="L85" s="44">
        <v>12491</v>
      </c>
    </row>
    <row r="86" spans="1:12" x14ac:dyDescent="0.25">
      <c r="A86" s="6">
        <v>2298</v>
      </c>
      <c r="B86" s="5" t="s">
        <v>79</v>
      </c>
      <c r="C86" s="5" t="s">
        <v>6</v>
      </c>
      <c r="D86" s="42">
        <v>29188</v>
      </c>
      <c r="E86" s="43">
        <v>65768.499999999985</v>
      </c>
      <c r="F86" s="43">
        <v>36580.499999999985</v>
      </c>
      <c r="G86" s="43">
        <v>38365</v>
      </c>
      <c r="H86" s="43">
        <v>74946</v>
      </c>
      <c r="I86" s="43">
        <f t="shared" si="6"/>
        <v>36581</v>
      </c>
      <c r="J86" s="43">
        <f t="shared" si="4"/>
        <v>9177</v>
      </c>
      <c r="K86" s="43">
        <f t="shared" si="5"/>
        <v>27404</v>
      </c>
      <c r="L86" s="44">
        <v>38365</v>
      </c>
    </row>
    <row r="87" spans="1:12" x14ac:dyDescent="0.25">
      <c r="A87" s="6">
        <v>2300</v>
      </c>
      <c r="B87" s="5" t="s">
        <v>80</v>
      </c>
      <c r="C87" s="5" t="s">
        <v>6</v>
      </c>
      <c r="D87" s="42">
        <v>12746</v>
      </c>
      <c r="E87" s="43">
        <v>22068.499999999996</v>
      </c>
      <c r="F87" s="43">
        <v>9322.4999999999964</v>
      </c>
      <c r="G87" s="43">
        <v>12874</v>
      </c>
      <c r="H87" s="43">
        <v>22197</v>
      </c>
      <c r="I87" s="43">
        <f t="shared" si="6"/>
        <v>9323</v>
      </c>
      <c r="J87" s="43">
        <f t="shared" si="4"/>
        <v>128</v>
      </c>
      <c r="K87" s="43">
        <f t="shared" si="5"/>
        <v>9195</v>
      </c>
      <c r="L87" s="44">
        <v>12874</v>
      </c>
    </row>
    <row r="88" spans="1:12" x14ac:dyDescent="0.25">
      <c r="A88" s="6">
        <v>2309</v>
      </c>
      <c r="B88" s="5" t="s">
        <v>81</v>
      </c>
      <c r="C88" s="5" t="s">
        <v>6</v>
      </c>
      <c r="D88" s="42">
        <v>24727</v>
      </c>
      <c r="E88" s="43">
        <v>48943.999999999993</v>
      </c>
      <c r="F88" s="43">
        <v>24216.999999999993</v>
      </c>
      <c r="G88" s="43">
        <v>28551</v>
      </c>
      <c r="H88" s="43">
        <v>52768</v>
      </c>
      <c r="I88" s="43">
        <f t="shared" si="6"/>
        <v>24217</v>
      </c>
      <c r="J88" s="43">
        <f t="shared" si="4"/>
        <v>3824</v>
      </c>
      <c r="K88" s="43">
        <f t="shared" si="5"/>
        <v>20393</v>
      </c>
      <c r="L88" s="44">
        <v>28551</v>
      </c>
    </row>
    <row r="89" spans="1:12" x14ac:dyDescent="0.25">
      <c r="A89" s="6">
        <v>2312</v>
      </c>
      <c r="B89" s="5" t="s">
        <v>82</v>
      </c>
      <c r="C89" s="5" t="s">
        <v>6</v>
      </c>
      <c r="D89" s="42">
        <v>31738</v>
      </c>
      <c r="E89" s="43">
        <v>53095.499999999993</v>
      </c>
      <c r="F89" s="43">
        <v>21357.499999999993</v>
      </c>
      <c r="G89" s="43">
        <v>30973</v>
      </c>
      <c r="H89" s="43">
        <v>52331</v>
      </c>
      <c r="I89" s="43">
        <f t="shared" si="6"/>
        <v>21358</v>
      </c>
      <c r="J89" s="43">
        <f t="shared" si="4"/>
        <v>-765</v>
      </c>
      <c r="K89" s="43">
        <f t="shared" si="5"/>
        <v>22123</v>
      </c>
      <c r="L89" s="44">
        <v>30973</v>
      </c>
    </row>
    <row r="90" spans="1:12" x14ac:dyDescent="0.25">
      <c r="A90" s="6">
        <v>2313</v>
      </c>
      <c r="B90" s="5" t="s">
        <v>83</v>
      </c>
      <c r="C90" s="5" t="s">
        <v>6</v>
      </c>
      <c r="D90" s="42">
        <v>18354</v>
      </c>
      <c r="E90" s="43">
        <v>34522.999999999993</v>
      </c>
      <c r="F90" s="43">
        <v>16168.999999999993</v>
      </c>
      <c r="G90" s="43">
        <v>20139</v>
      </c>
      <c r="H90" s="43">
        <v>36308</v>
      </c>
      <c r="I90" s="43">
        <f t="shared" si="6"/>
        <v>16169</v>
      </c>
      <c r="J90" s="43">
        <f t="shared" si="4"/>
        <v>1785</v>
      </c>
      <c r="K90" s="43">
        <f t="shared" si="5"/>
        <v>14384</v>
      </c>
      <c r="L90" s="44">
        <v>20139</v>
      </c>
    </row>
    <row r="91" spans="1:12" x14ac:dyDescent="0.25">
      <c r="A91" s="6">
        <v>2318</v>
      </c>
      <c r="B91" s="5" t="s">
        <v>84</v>
      </c>
      <c r="C91" s="5" t="s">
        <v>6</v>
      </c>
      <c r="D91" s="42">
        <v>5099</v>
      </c>
      <c r="E91" s="43">
        <v>11798.999999999998</v>
      </c>
      <c r="F91" s="43">
        <v>6699.9999999999982</v>
      </c>
      <c r="G91" s="43">
        <v>6883</v>
      </c>
      <c r="H91" s="43">
        <v>13583</v>
      </c>
      <c r="I91" s="43">
        <f t="shared" si="6"/>
        <v>6700</v>
      </c>
      <c r="J91" s="43">
        <f t="shared" si="4"/>
        <v>1784</v>
      </c>
      <c r="K91" s="43">
        <f t="shared" si="5"/>
        <v>4916</v>
      </c>
      <c r="L91" s="44">
        <v>6883</v>
      </c>
    </row>
    <row r="92" spans="1:12" x14ac:dyDescent="0.25">
      <c r="A92" s="6">
        <v>2320</v>
      </c>
      <c r="B92" s="5" t="s">
        <v>85</v>
      </c>
      <c r="C92" s="5" t="s">
        <v>6</v>
      </c>
      <c r="D92" s="42">
        <v>6373</v>
      </c>
      <c r="E92" s="43">
        <v>11580.499999999998</v>
      </c>
      <c r="F92" s="43">
        <v>5207.4999999999982</v>
      </c>
      <c r="G92" s="43">
        <v>6756</v>
      </c>
      <c r="H92" s="43">
        <v>11964</v>
      </c>
      <c r="I92" s="43">
        <f t="shared" si="6"/>
        <v>5208</v>
      </c>
      <c r="J92" s="43">
        <f t="shared" si="4"/>
        <v>383</v>
      </c>
      <c r="K92" s="43">
        <f t="shared" si="5"/>
        <v>4825</v>
      </c>
      <c r="L92" s="44">
        <v>6756</v>
      </c>
    </row>
    <row r="93" spans="1:12" x14ac:dyDescent="0.25">
      <c r="A93" s="6">
        <v>2321</v>
      </c>
      <c r="B93" s="5" t="s">
        <v>86</v>
      </c>
      <c r="C93" s="5" t="s">
        <v>6</v>
      </c>
      <c r="D93" s="42">
        <v>6756</v>
      </c>
      <c r="E93" s="43">
        <v>12235.999999999998</v>
      </c>
      <c r="F93" s="43">
        <v>5479.9999999999982</v>
      </c>
      <c r="G93" s="43">
        <v>7138</v>
      </c>
      <c r="H93" s="43">
        <v>12618</v>
      </c>
      <c r="I93" s="43">
        <f t="shared" si="6"/>
        <v>5480</v>
      </c>
      <c r="J93" s="43">
        <f t="shared" si="4"/>
        <v>382</v>
      </c>
      <c r="K93" s="43">
        <f t="shared" si="5"/>
        <v>5098</v>
      </c>
      <c r="L93" s="44">
        <v>7138</v>
      </c>
    </row>
    <row r="94" spans="1:12" x14ac:dyDescent="0.25">
      <c r="A94" s="6">
        <v>2322</v>
      </c>
      <c r="B94" s="5" t="s">
        <v>87</v>
      </c>
      <c r="C94" s="5" t="s">
        <v>6</v>
      </c>
      <c r="D94" s="42">
        <v>11599</v>
      </c>
      <c r="E94" s="43">
        <v>18353.999999999996</v>
      </c>
      <c r="F94" s="43">
        <v>6754.9999999999964</v>
      </c>
      <c r="G94" s="43">
        <v>10707</v>
      </c>
      <c r="H94" s="43">
        <v>17462</v>
      </c>
      <c r="I94" s="43">
        <f t="shared" si="6"/>
        <v>6755</v>
      </c>
      <c r="J94" s="43">
        <f t="shared" si="4"/>
        <v>-892</v>
      </c>
      <c r="K94" s="43">
        <f t="shared" si="5"/>
        <v>7647</v>
      </c>
      <c r="L94" s="44">
        <v>10707</v>
      </c>
    </row>
    <row r="95" spans="1:12" x14ac:dyDescent="0.25">
      <c r="A95" s="6">
        <v>2326</v>
      </c>
      <c r="B95" s="5" t="s">
        <v>88</v>
      </c>
      <c r="C95" s="5" t="s">
        <v>6</v>
      </c>
      <c r="D95" s="42">
        <v>19374</v>
      </c>
      <c r="E95" s="43">
        <v>32993.499999999993</v>
      </c>
      <c r="F95" s="43">
        <v>13619.499999999993</v>
      </c>
      <c r="G95" s="43">
        <v>19247</v>
      </c>
      <c r="H95" s="43">
        <v>32867</v>
      </c>
      <c r="I95" s="43">
        <f t="shared" si="6"/>
        <v>13620</v>
      </c>
      <c r="J95" s="43">
        <f t="shared" si="4"/>
        <v>-127</v>
      </c>
      <c r="K95" s="43">
        <f t="shared" si="5"/>
        <v>13747</v>
      </c>
      <c r="L95" s="44">
        <v>19247</v>
      </c>
    </row>
    <row r="96" spans="1:12" x14ac:dyDescent="0.25">
      <c r="A96" s="6">
        <v>2327</v>
      </c>
      <c r="B96" s="5" t="s">
        <v>89</v>
      </c>
      <c r="C96" s="5" t="s">
        <v>6</v>
      </c>
      <c r="D96" s="42">
        <v>6373</v>
      </c>
      <c r="E96" s="43">
        <v>10050.999999999998</v>
      </c>
      <c r="F96" s="43">
        <v>3677.9999999999982</v>
      </c>
      <c r="G96" s="43">
        <v>5864</v>
      </c>
      <c r="H96" s="43">
        <v>9542</v>
      </c>
      <c r="I96" s="43">
        <f t="shared" si="6"/>
        <v>3678</v>
      </c>
      <c r="J96" s="43">
        <f t="shared" si="4"/>
        <v>-509</v>
      </c>
      <c r="K96" s="43">
        <f t="shared" si="5"/>
        <v>4187</v>
      </c>
      <c r="L96" s="44">
        <v>5864</v>
      </c>
    </row>
    <row r="97" spans="1:12" x14ac:dyDescent="0.25">
      <c r="A97" s="6">
        <v>2328</v>
      </c>
      <c r="B97" s="5" t="s">
        <v>90</v>
      </c>
      <c r="C97" s="5" t="s">
        <v>6</v>
      </c>
      <c r="D97" s="42">
        <v>49072</v>
      </c>
      <c r="E97" s="43">
        <v>97450.999999999985</v>
      </c>
      <c r="F97" s="43">
        <v>48378.999999999985</v>
      </c>
      <c r="G97" s="43">
        <v>56847</v>
      </c>
      <c r="H97" s="43">
        <v>105226</v>
      </c>
      <c r="I97" s="43">
        <f t="shared" si="6"/>
        <v>48379</v>
      </c>
      <c r="J97" s="43">
        <f t="shared" si="4"/>
        <v>7775</v>
      </c>
      <c r="K97" s="43">
        <f t="shared" si="5"/>
        <v>40604</v>
      </c>
      <c r="L97" s="44">
        <v>56847</v>
      </c>
    </row>
    <row r="98" spans="1:12" x14ac:dyDescent="0.25">
      <c r="A98" s="6">
        <v>2329</v>
      </c>
      <c r="B98" s="5" t="s">
        <v>91</v>
      </c>
      <c r="C98" s="5" t="s">
        <v>6</v>
      </c>
      <c r="D98" s="42">
        <v>27277</v>
      </c>
      <c r="E98" s="43">
        <v>96139.999999999985</v>
      </c>
      <c r="F98" s="43">
        <v>68862.999999999985</v>
      </c>
      <c r="G98" s="43">
        <v>56082</v>
      </c>
      <c r="H98" s="43">
        <v>124945</v>
      </c>
      <c r="I98" s="43">
        <f t="shared" si="6"/>
        <v>68863</v>
      </c>
      <c r="J98" s="43">
        <f t="shared" si="4"/>
        <v>28805</v>
      </c>
      <c r="K98" s="43">
        <f t="shared" si="5"/>
        <v>40058</v>
      </c>
      <c r="L98" s="44">
        <v>56082</v>
      </c>
    </row>
    <row r="99" spans="1:12" x14ac:dyDescent="0.25">
      <c r="A99" s="6">
        <v>2337</v>
      </c>
      <c r="B99" s="5" t="s">
        <v>92</v>
      </c>
      <c r="C99" s="5" t="s">
        <v>6</v>
      </c>
      <c r="D99" s="42">
        <v>53915</v>
      </c>
      <c r="E99" s="43">
        <v>96795.499999999985</v>
      </c>
      <c r="F99" s="43">
        <v>42880.499999999985</v>
      </c>
      <c r="G99" s="43">
        <v>56465</v>
      </c>
      <c r="H99" s="43">
        <v>99346</v>
      </c>
      <c r="I99" s="43">
        <f t="shared" si="6"/>
        <v>42881</v>
      </c>
      <c r="J99" s="43">
        <f t="shared" si="4"/>
        <v>2550</v>
      </c>
      <c r="K99" s="43">
        <f t="shared" si="5"/>
        <v>40331</v>
      </c>
      <c r="L99" s="44">
        <v>56465</v>
      </c>
    </row>
    <row r="100" spans="1:12" x14ac:dyDescent="0.25">
      <c r="A100" s="6">
        <v>2340</v>
      </c>
      <c r="B100" s="5" t="s">
        <v>93</v>
      </c>
      <c r="C100" s="5" t="s">
        <v>6</v>
      </c>
      <c r="D100" s="42">
        <v>45885</v>
      </c>
      <c r="E100" s="43">
        <v>75600.999999999985</v>
      </c>
      <c r="F100" s="43">
        <v>29715.999999999985</v>
      </c>
      <c r="G100" s="43">
        <v>44101</v>
      </c>
      <c r="H100" s="43">
        <v>73817</v>
      </c>
      <c r="I100" s="43">
        <f t="shared" si="6"/>
        <v>29716</v>
      </c>
      <c r="J100" s="43">
        <f t="shared" si="4"/>
        <v>-1784</v>
      </c>
      <c r="K100" s="43">
        <f t="shared" si="5"/>
        <v>31500</v>
      </c>
      <c r="L100" s="44">
        <v>44101</v>
      </c>
    </row>
    <row r="101" spans="1:12" x14ac:dyDescent="0.25">
      <c r="A101" s="6">
        <v>2345</v>
      </c>
      <c r="B101" s="5" t="s">
        <v>94</v>
      </c>
      <c r="C101" s="5" t="s">
        <v>6</v>
      </c>
      <c r="D101" s="42">
        <v>34669</v>
      </c>
      <c r="E101" s="43">
        <v>59868.999999999993</v>
      </c>
      <c r="F101" s="43">
        <v>25199.999999999993</v>
      </c>
      <c r="G101" s="43">
        <v>34924</v>
      </c>
      <c r="H101" s="43">
        <v>60124</v>
      </c>
      <c r="I101" s="43">
        <f t="shared" si="6"/>
        <v>25200</v>
      </c>
      <c r="J101" s="43">
        <f t="shared" si="4"/>
        <v>255</v>
      </c>
      <c r="K101" s="43">
        <f t="shared" si="5"/>
        <v>24945</v>
      </c>
      <c r="L101" s="44">
        <v>34924</v>
      </c>
    </row>
    <row r="102" spans="1:12" x14ac:dyDescent="0.25">
      <c r="A102" s="6">
        <v>2434</v>
      </c>
      <c r="B102" s="5" t="s">
        <v>95</v>
      </c>
      <c r="C102" s="5" t="s">
        <v>6</v>
      </c>
      <c r="D102" s="42">
        <v>23070</v>
      </c>
      <c r="E102" s="43">
        <v>47851.499999999993</v>
      </c>
      <c r="F102" s="43">
        <v>24781.499999999993</v>
      </c>
      <c r="G102" s="43">
        <v>27914</v>
      </c>
      <c r="H102" s="43">
        <v>52696</v>
      </c>
      <c r="I102" s="43">
        <f t="shared" si="6"/>
        <v>24782</v>
      </c>
      <c r="J102" s="43">
        <f t="shared" si="4"/>
        <v>4844</v>
      </c>
      <c r="K102" s="43">
        <f t="shared" si="5"/>
        <v>19938</v>
      </c>
      <c r="L102" s="44">
        <v>27914</v>
      </c>
    </row>
    <row r="103" spans="1:12" x14ac:dyDescent="0.25">
      <c r="A103" s="6">
        <v>2454</v>
      </c>
      <c r="B103" s="5" t="s">
        <v>96</v>
      </c>
      <c r="C103" s="5" t="s">
        <v>6</v>
      </c>
      <c r="D103" s="42">
        <v>12364</v>
      </c>
      <c r="E103" s="43">
        <v>18572.499999999996</v>
      </c>
      <c r="F103" s="43">
        <v>6208.4999999999964</v>
      </c>
      <c r="G103" s="43">
        <v>10834</v>
      </c>
      <c r="H103" s="43">
        <v>17043</v>
      </c>
      <c r="I103" s="43">
        <f t="shared" si="6"/>
        <v>6209</v>
      </c>
      <c r="J103" s="43">
        <f t="shared" si="4"/>
        <v>-1530</v>
      </c>
      <c r="K103" s="43">
        <f t="shared" si="5"/>
        <v>7739</v>
      </c>
      <c r="L103" s="44">
        <v>10834</v>
      </c>
    </row>
    <row r="104" spans="1:12" x14ac:dyDescent="0.25">
      <c r="A104" s="6">
        <v>2459</v>
      </c>
      <c r="B104" s="5" t="s">
        <v>97</v>
      </c>
      <c r="C104" s="5" t="s">
        <v>6</v>
      </c>
      <c r="D104" s="42">
        <v>67553</v>
      </c>
      <c r="E104" s="43">
        <v>113619.99999999999</v>
      </c>
      <c r="F104" s="43">
        <v>46066.999999999985</v>
      </c>
      <c r="G104" s="43">
        <v>66279</v>
      </c>
      <c r="H104" s="43">
        <v>112346</v>
      </c>
      <c r="I104" s="43">
        <f t="shared" si="6"/>
        <v>46067</v>
      </c>
      <c r="J104" s="43">
        <f t="shared" si="4"/>
        <v>-1274</v>
      </c>
      <c r="K104" s="43">
        <f t="shared" si="5"/>
        <v>47341</v>
      </c>
      <c r="L104" s="44">
        <v>66279</v>
      </c>
    </row>
    <row r="105" spans="1:12" x14ac:dyDescent="0.25">
      <c r="A105" s="6">
        <v>2465</v>
      </c>
      <c r="B105" s="5" t="s">
        <v>98</v>
      </c>
      <c r="C105" s="5" t="s">
        <v>6</v>
      </c>
      <c r="D105" s="42">
        <v>47670</v>
      </c>
      <c r="E105" s="43">
        <v>63801.999999999993</v>
      </c>
      <c r="F105" s="43">
        <v>16131.999999999993</v>
      </c>
      <c r="G105" s="43">
        <v>37218</v>
      </c>
      <c r="H105" s="43">
        <v>53350</v>
      </c>
      <c r="I105" s="43">
        <f t="shared" si="6"/>
        <v>16132</v>
      </c>
      <c r="J105" s="43">
        <f t="shared" si="4"/>
        <v>-10452</v>
      </c>
      <c r="K105" s="43">
        <f t="shared" si="5"/>
        <v>26584</v>
      </c>
      <c r="L105" s="44">
        <v>37218</v>
      </c>
    </row>
    <row r="106" spans="1:12" x14ac:dyDescent="0.25">
      <c r="A106" s="6">
        <v>2471</v>
      </c>
      <c r="B106" s="5" t="s">
        <v>99</v>
      </c>
      <c r="C106" s="5" t="s">
        <v>6</v>
      </c>
      <c r="D106" s="42">
        <v>29316</v>
      </c>
      <c r="E106" s="43">
        <v>49380.999999999993</v>
      </c>
      <c r="F106" s="43">
        <v>20064.999999999993</v>
      </c>
      <c r="G106" s="43">
        <v>28806</v>
      </c>
      <c r="H106" s="43">
        <v>48871</v>
      </c>
      <c r="I106" s="43">
        <f t="shared" si="6"/>
        <v>20065</v>
      </c>
      <c r="J106" s="43">
        <f t="shared" si="4"/>
        <v>-510</v>
      </c>
      <c r="K106" s="43">
        <f t="shared" si="5"/>
        <v>20575</v>
      </c>
      <c r="L106" s="44">
        <v>28806</v>
      </c>
    </row>
    <row r="107" spans="1:12" x14ac:dyDescent="0.25">
      <c r="A107" s="6">
        <v>2474</v>
      </c>
      <c r="B107" s="5" t="s">
        <v>100</v>
      </c>
      <c r="C107" s="5" t="s">
        <v>6</v>
      </c>
      <c r="D107" s="42">
        <v>41679</v>
      </c>
      <c r="E107" s="43">
        <v>83685.499999999985</v>
      </c>
      <c r="F107" s="43">
        <v>42006.499999999985</v>
      </c>
      <c r="G107" s="43">
        <v>48817</v>
      </c>
      <c r="H107" s="43">
        <v>90824</v>
      </c>
      <c r="I107" s="43">
        <f t="shared" si="6"/>
        <v>42007</v>
      </c>
      <c r="J107" s="43">
        <f t="shared" si="4"/>
        <v>7138</v>
      </c>
      <c r="K107" s="43">
        <f t="shared" si="5"/>
        <v>34869</v>
      </c>
      <c r="L107" s="44">
        <v>48817</v>
      </c>
    </row>
    <row r="108" spans="1:12" x14ac:dyDescent="0.25">
      <c r="A108" s="6">
        <v>2482</v>
      </c>
      <c r="B108" s="5" t="s">
        <v>101</v>
      </c>
      <c r="C108" s="5" t="s">
        <v>6</v>
      </c>
      <c r="D108" s="42">
        <v>31738</v>
      </c>
      <c r="E108" s="43">
        <v>64675.999999999993</v>
      </c>
      <c r="F108" s="43">
        <v>32937.999999999993</v>
      </c>
      <c r="G108" s="43">
        <v>37728</v>
      </c>
      <c r="H108" s="43">
        <v>70666</v>
      </c>
      <c r="I108" s="43">
        <f t="shared" si="6"/>
        <v>32938</v>
      </c>
      <c r="J108" s="43">
        <f t="shared" si="4"/>
        <v>5990</v>
      </c>
      <c r="K108" s="43">
        <f t="shared" si="5"/>
        <v>26948</v>
      </c>
      <c r="L108" s="44">
        <v>37728</v>
      </c>
    </row>
    <row r="109" spans="1:12" x14ac:dyDescent="0.25">
      <c r="A109" s="6">
        <v>2484</v>
      </c>
      <c r="B109" s="5" t="s">
        <v>102</v>
      </c>
      <c r="C109" s="5" t="s">
        <v>6</v>
      </c>
      <c r="D109" s="42">
        <v>48435</v>
      </c>
      <c r="E109" s="43">
        <v>76693.499999999985</v>
      </c>
      <c r="F109" s="43">
        <v>28258.499999999985</v>
      </c>
      <c r="G109" s="43">
        <v>44738</v>
      </c>
      <c r="H109" s="43">
        <v>72997</v>
      </c>
      <c r="I109" s="43">
        <f t="shared" si="6"/>
        <v>28259</v>
      </c>
      <c r="J109" s="43">
        <f t="shared" si="4"/>
        <v>-3697</v>
      </c>
      <c r="K109" s="43">
        <f t="shared" si="5"/>
        <v>31956</v>
      </c>
      <c r="L109" s="44">
        <v>44738</v>
      </c>
    </row>
    <row r="110" spans="1:12" x14ac:dyDescent="0.25">
      <c r="A110" s="6">
        <v>2490</v>
      </c>
      <c r="B110" s="5" t="s">
        <v>103</v>
      </c>
      <c r="C110" s="5" t="s">
        <v>6</v>
      </c>
      <c r="D110" s="42">
        <v>32885</v>
      </c>
      <c r="E110" s="43">
        <v>41951.999999999993</v>
      </c>
      <c r="F110" s="43">
        <v>9066.9999999999927</v>
      </c>
      <c r="G110" s="43">
        <v>24472</v>
      </c>
      <c r="H110" s="43">
        <v>33539</v>
      </c>
      <c r="I110" s="43">
        <f t="shared" si="6"/>
        <v>9067</v>
      </c>
      <c r="J110" s="43">
        <f t="shared" si="4"/>
        <v>-8413</v>
      </c>
      <c r="K110" s="43">
        <f t="shared" si="5"/>
        <v>17480</v>
      </c>
      <c r="L110" s="44">
        <v>24472</v>
      </c>
    </row>
    <row r="111" spans="1:12" x14ac:dyDescent="0.25">
      <c r="A111" s="6">
        <v>2509</v>
      </c>
      <c r="B111" s="5" t="s">
        <v>104</v>
      </c>
      <c r="C111" s="5" t="s">
        <v>6</v>
      </c>
      <c r="D111" s="42">
        <v>17207</v>
      </c>
      <c r="E111" s="43">
        <v>25345.999999999996</v>
      </c>
      <c r="F111" s="43">
        <v>8138.9999999999964</v>
      </c>
      <c r="G111" s="43">
        <v>14786</v>
      </c>
      <c r="H111" s="43">
        <v>22925</v>
      </c>
      <c r="I111" s="43">
        <f t="shared" si="6"/>
        <v>8139</v>
      </c>
      <c r="J111" s="43">
        <f t="shared" si="4"/>
        <v>-2421</v>
      </c>
      <c r="K111" s="43">
        <f t="shared" si="5"/>
        <v>10560</v>
      </c>
      <c r="L111" s="44">
        <v>14786</v>
      </c>
    </row>
    <row r="112" spans="1:12" x14ac:dyDescent="0.25">
      <c r="A112" s="6">
        <v>2510</v>
      </c>
      <c r="B112" s="5" t="s">
        <v>105</v>
      </c>
      <c r="C112" s="5" t="s">
        <v>6</v>
      </c>
      <c r="D112" s="42">
        <v>37346</v>
      </c>
      <c r="E112" s="43">
        <v>86744.499999999985</v>
      </c>
      <c r="F112" s="43">
        <v>49398.499999999985</v>
      </c>
      <c r="G112" s="43">
        <v>50601</v>
      </c>
      <c r="H112" s="43">
        <v>100000</v>
      </c>
      <c r="I112" s="43">
        <f t="shared" si="6"/>
        <v>49399</v>
      </c>
      <c r="J112" s="43">
        <f t="shared" si="4"/>
        <v>13255</v>
      </c>
      <c r="K112" s="43">
        <f t="shared" si="5"/>
        <v>36144</v>
      </c>
      <c r="L112" s="44">
        <v>50601</v>
      </c>
    </row>
    <row r="113" spans="1:12" x14ac:dyDescent="0.25">
      <c r="A113" s="6">
        <v>2513</v>
      </c>
      <c r="B113" s="5" t="s">
        <v>106</v>
      </c>
      <c r="C113" s="5" t="s">
        <v>6</v>
      </c>
      <c r="D113" s="42">
        <v>48435</v>
      </c>
      <c r="E113" s="43">
        <v>87618.499999999985</v>
      </c>
      <c r="F113" s="43">
        <v>39183.499999999985</v>
      </c>
      <c r="G113" s="43">
        <v>51111</v>
      </c>
      <c r="H113" s="43">
        <v>90295</v>
      </c>
      <c r="I113" s="43">
        <f t="shared" si="6"/>
        <v>39184</v>
      </c>
      <c r="J113" s="43">
        <f t="shared" si="4"/>
        <v>2676</v>
      </c>
      <c r="K113" s="43">
        <f t="shared" si="5"/>
        <v>36508</v>
      </c>
      <c r="L113" s="44">
        <v>51111</v>
      </c>
    </row>
    <row r="114" spans="1:12" x14ac:dyDescent="0.25">
      <c r="A114" s="6">
        <v>2514</v>
      </c>
      <c r="B114" s="5" t="s">
        <v>107</v>
      </c>
      <c r="C114" s="5" t="s">
        <v>6</v>
      </c>
      <c r="D114" s="42">
        <v>28934</v>
      </c>
      <c r="E114" s="43">
        <v>62709.499999999993</v>
      </c>
      <c r="F114" s="43">
        <v>33775.499999999993</v>
      </c>
      <c r="G114" s="43">
        <v>36581</v>
      </c>
      <c r="H114" s="43">
        <v>70357</v>
      </c>
      <c r="I114" s="43">
        <f t="shared" si="6"/>
        <v>33776</v>
      </c>
      <c r="J114" s="43">
        <f t="shared" si="4"/>
        <v>7647</v>
      </c>
      <c r="K114" s="43">
        <f t="shared" si="5"/>
        <v>26129</v>
      </c>
      <c r="L114" s="44">
        <v>36581</v>
      </c>
    </row>
    <row r="115" spans="1:12" x14ac:dyDescent="0.25">
      <c r="A115" s="6">
        <v>2519</v>
      </c>
      <c r="B115" s="5" t="s">
        <v>108</v>
      </c>
      <c r="C115" s="5" t="s">
        <v>6</v>
      </c>
      <c r="D115" s="42">
        <v>13256</v>
      </c>
      <c r="E115" s="43">
        <v>28186.499999999996</v>
      </c>
      <c r="F115" s="43">
        <v>14930.499999999996</v>
      </c>
      <c r="G115" s="43">
        <v>16443</v>
      </c>
      <c r="H115" s="43">
        <v>31374</v>
      </c>
      <c r="I115" s="43">
        <f t="shared" si="6"/>
        <v>14931</v>
      </c>
      <c r="J115" s="43">
        <f t="shared" si="4"/>
        <v>3187</v>
      </c>
      <c r="K115" s="43">
        <f t="shared" si="5"/>
        <v>11744</v>
      </c>
      <c r="L115" s="44">
        <v>16443</v>
      </c>
    </row>
    <row r="116" spans="1:12" x14ac:dyDescent="0.25">
      <c r="A116" s="6">
        <v>2520</v>
      </c>
      <c r="B116" s="5" t="s">
        <v>109</v>
      </c>
      <c r="C116" s="5" t="s">
        <v>6</v>
      </c>
      <c r="D116" s="42">
        <v>48307</v>
      </c>
      <c r="E116" s="43">
        <v>81937.499999999985</v>
      </c>
      <c r="F116" s="43">
        <v>33630.499999999985</v>
      </c>
      <c r="G116" s="43">
        <v>47797</v>
      </c>
      <c r="H116" s="43">
        <v>81428</v>
      </c>
      <c r="I116" s="43">
        <f t="shared" si="6"/>
        <v>33631</v>
      </c>
      <c r="J116" s="43">
        <f t="shared" si="4"/>
        <v>-510</v>
      </c>
      <c r="K116" s="43">
        <f t="shared" si="5"/>
        <v>34141</v>
      </c>
      <c r="L116" s="44">
        <v>47797</v>
      </c>
    </row>
    <row r="117" spans="1:12" x14ac:dyDescent="0.25">
      <c r="A117" s="6">
        <v>2524</v>
      </c>
      <c r="B117" s="5" t="s">
        <v>110</v>
      </c>
      <c r="C117" s="5" t="s">
        <v>6</v>
      </c>
      <c r="D117" s="42">
        <v>8795</v>
      </c>
      <c r="E117" s="43">
        <v>15731.999999999998</v>
      </c>
      <c r="F117" s="43">
        <v>6936.9999999999982</v>
      </c>
      <c r="G117" s="43">
        <v>9177</v>
      </c>
      <c r="H117" s="43">
        <v>16114</v>
      </c>
      <c r="I117" s="43">
        <f t="shared" si="6"/>
        <v>6937</v>
      </c>
      <c r="J117" s="43">
        <f t="shared" si="4"/>
        <v>382</v>
      </c>
      <c r="K117" s="43">
        <f t="shared" si="5"/>
        <v>6555</v>
      </c>
      <c r="L117" s="44">
        <v>9177</v>
      </c>
    </row>
    <row r="118" spans="1:12" x14ac:dyDescent="0.25">
      <c r="A118" s="6">
        <v>2525</v>
      </c>
      <c r="B118" s="5" t="s">
        <v>111</v>
      </c>
      <c r="C118" s="5" t="s">
        <v>6</v>
      </c>
      <c r="D118" s="42">
        <v>20521</v>
      </c>
      <c r="E118" s="43">
        <v>42825.999999999993</v>
      </c>
      <c r="F118" s="43">
        <v>22304.999999999993</v>
      </c>
      <c r="G118" s="43">
        <v>24982</v>
      </c>
      <c r="H118" s="43">
        <v>47287</v>
      </c>
      <c r="I118" s="43">
        <f t="shared" si="6"/>
        <v>22305</v>
      </c>
      <c r="J118" s="43">
        <f t="shared" si="4"/>
        <v>4461</v>
      </c>
      <c r="K118" s="43">
        <f t="shared" si="5"/>
        <v>17844</v>
      </c>
      <c r="L118" s="44">
        <v>24982</v>
      </c>
    </row>
    <row r="119" spans="1:12" x14ac:dyDescent="0.25">
      <c r="A119" s="6">
        <v>2530</v>
      </c>
      <c r="B119" s="5" t="s">
        <v>112</v>
      </c>
      <c r="C119" s="5" t="s">
        <v>6</v>
      </c>
      <c r="D119" s="42">
        <v>55572</v>
      </c>
      <c r="E119" s="43">
        <v>93299.499999999985</v>
      </c>
      <c r="F119" s="43">
        <v>37727.499999999985</v>
      </c>
      <c r="G119" s="43">
        <v>54425</v>
      </c>
      <c r="H119" s="43">
        <v>92153</v>
      </c>
      <c r="I119" s="43">
        <f t="shared" si="6"/>
        <v>37728</v>
      </c>
      <c r="J119" s="43">
        <f t="shared" si="4"/>
        <v>-1147</v>
      </c>
      <c r="K119" s="43">
        <f t="shared" si="5"/>
        <v>38875</v>
      </c>
      <c r="L119" s="44">
        <v>54425</v>
      </c>
    </row>
    <row r="120" spans="1:12" x14ac:dyDescent="0.25">
      <c r="A120" s="6">
        <v>2531</v>
      </c>
      <c r="B120" s="5" t="s">
        <v>113</v>
      </c>
      <c r="C120" s="5" t="s">
        <v>6</v>
      </c>
      <c r="D120" s="42">
        <v>7393</v>
      </c>
      <c r="E120" s="43">
        <v>13765.499999999998</v>
      </c>
      <c r="F120" s="43">
        <v>6372.4999999999982</v>
      </c>
      <c r="G120" s="43">
        <v>8030</v>
      </c>
      <c r="H120" s="43">
        <v>14403</v>
      </c>
      <c r="I120" s="43">
        <f t="shared" si="6"/>
        <v>6373</v>
      </c>
      <c r="J120" s="43">
        <f t="shared" si="4"/>
        <v>637</v>
      </c>
      <c r="K120" s="43">
        <f t="shared" si="5"/>
        <v>5736</v>
      </c>
      <c r="L120" s="44">
        <v>8030</v>
      </c>
    </row>
    <row r="121" spans="1:12" x14ac:dyDescent="0.25">
      <c r="A121" s="6">
        <v>2532</v>
      </c>
      <c r="B121" s="5" t="s">
        <v>114</v>
      </c>
      <c r="C121" s="5" t="s">
        <v>6</v>
      </c>
      <c r="D121" s="42">
        <v>20776</v>
      </c>
      <c r="E121" s="43">
        <v>34522.999999999993</v>
      </c>
      <c r="F121" s="43">
        <v>13746.999999999993</v>
      </c>
      <c r="G121" s="43">
        <v>20139</v>
      </c>
      <c r="H121" s="43">
        <v>33886</v>
      </c>
      <c r="I121" s="43">
        <f t="shared" si="6"/>
        <v>13747</v>
      </c>
      <c r="J121" s="43">
        <f t="shared" si="4"/>
        <v>-637</v>
      </c>
      <c r="K121" s="43">
        <f t="shared" si="5"/>
        <v>14384</v>
      </c>
      <c r="L121" s="44">
        <v>20139</v>
      </c>
    </row>
    <row r="122" spans="1:12" x14ac:dyDescent="0.25">
      <c r="A122" s="6">
        <v>2534</v>
      </c>
      <c r="B122" s="5" t="s">
        <v>115</v>
      </c>
      <c r="C122" s="5" t="s">
        <v>6</v>
      </c>
      <c r="D122" s="42">
        <v>7266</v>
      </c>
      <c r="E122" s="43">
        <v>13983.999999999998</v>
      </c>
      <c r="F122" s="43">
        <v>6717.9999999999982</v>
      </c>
      <c r="G122" s="43">
        <v>8158</v>
      </c>
      <c r="H122" s="43">
        <v>14876</v>
      </c>
      <c r="I122" s="43">
        <f t="shared" si="6"/>
        <v>6718</v>
      </c>
      <c r="J122" s="43">
        <f t="shared" si="4"/>
        <v>892</v>
      </c>
      <c r="K122" s="43">
        <f t="shared" si="5"/>
        <v>5826</v>
      </c>
      <c r="L122" s="44">
        <v>8158</v>
      </c>
    </row>
    <row r="123" spans="1:12" x14ac:dyDescent="0.25">
      <c r="A123" s="6">
        <v>2539</v>
      </c>
      <c r="B123" s="5" t="s">
        <v>116</v>
      </c>
      <c r="C123" s="5" t="s">
        <v>6</v>
      </c>
      <c r="D123" s="42">
        <v>20266</v>
      </c>
      <c r="E123" s="43">
        <v>34741.499999999993</v>
      </c>
      <c r="F123" s="43">
        <v>14475.499999999993</v>
      </c>
      <c r="G123" s="43">
        <v>20266</v>
      </c>
      <c r="H123" s="43">
        <v>34742</v>
      </c>
      <c r="I123" s="43">
        <f t="shared" si="6"/>
        <v>14476</v>
      </c>
      <c r="J123" s="43">
        <f t="shared" si="4"/>
        <v>0</v>
      </c>
      <c r="K123" s="43">
        <f t="shared" si="5"/>
        <v>14476</v>
      </c>
      <c r="L123" s="44">
        <v>20266</v>
      </c>
    </row>
    <row r="124" spans="1:12" x14ac:dyDescent="0.25">
      <c r="A124" s="6">
        <v>2545</v>
      </c>
      <c r="B124" s="5" t="s">
        <v>117</v>
      </c>
      <c r="C124" s="5" t="s">
        <v>6</v>
      </c>
      <c r="D124" s="42">
        <v>36199</v>
      </c>
      <c r="E124" s="43">
        <v>64238.999999999993</v>
      </c>
      <c r="F124" s="43">
        <v>28039.999999999993</v>
      </c>
      <c r="G124" s="43">
        <v>37473</v>
      </c>
      <c r="H124" s="43">
        <v>65513</v>
      </c>
      <c r="I124" s="43">
        <f t="shared" si="6"/>
        <v>28040</v>
      </c>
      <c r="J124" s="43">
        <f t="shared" si="4"/>
        <v>1274</v>
      </c>
      <c r="K124" s="43">
        <f t="shared" si="5"/>
        <v>26766</v>
      </c>
      <c r="L124" s="44">
        <v>37473</v>
      </c>
    </row>
    <row r="125" spans="1:12" x14ac:dyDescent="0.25">
      <c r="A125" s="6">
        <v>2552</v>
      </c>
      <c r="B125" s="5" t="s">
        <v>119</v>
      </c>
      <c r="C125" s="5" t="s">
        <v>6</v>
      </c>
      <c r="D125" s="42">
        <v>42317</v>
      </c>
      <c r="E125" s="43">
        <v>71449.499999999985</v>
      </c>
      <c r="F125" s="43">
        <v>29132.499999999985</v>
      </c>
      <c r="G125" s="43">
        <v>41679</v>
      </c>
      <c r="H125" s="43">
        <v>70812</v>
      </c>
      <c r="I125" s="43">
        <f t="shared" si="6"/>
        <v>29133</v>
      </c>
      <c r="J125" s="43">
        <f t="shared" si="4"/>
        <v>-638</v>
      </c>
      <c r="K125" s="43">
        <f t="shared" si="5"/>
        <v>29771</v>
      </c>
      <c r="L125" s="44">
        <v>41679</v>
      </c>
    </row>
    <row r="126" spans="1:12" x14ac:dyDescent="0.25">
      <c r="A126" s="6">
        <v>2559</v>
      </c>
      <c r="B126" s="5" t="s">
        <v>120</v>
      </c>
      <c r="C126" s="5" t="s">
        <v>6</v>
      </c>
      <c r="D126" s="42">
        <v>19502</v>
      </c>
      <c r="E126" s="43">
        <v>32556.499999999996</v>
      </c>
      <c r="F126" s="43">
        <v>13054.499999999996</v>
      </c>
      <c r="G126" s="43">
        <v>18992</v>
      </c>
      <c r="H126" s="43">
        <v>32047</v>
      </c>
      <c r="I126" s="43">
        <f t="shared" si="6"/>
        <v>13055</v>
      </c>
      <c r="J126" s="43">
        <f t="shared" si="4"/>
        <v>-510</v>
      </c>
      <c r="K126" s="43">
        <f t="shared" si="5"/>
        <v>13565</v>
      </c>
      <c r="L126" s="44">
        <v>18992</v>
      </c>
    </row>
    <row r="127" spans="1:12" x14ac:dyDescent="0.25">
      <c r="A127" s="6">
        <v>2562</v>
      </c>
      <c r="B127" s="5" t="s">
        <v>121</v>
      </c>
      <c r="C127" s="5" t="s">
        <v>6</v>
      </c>
      <c r="D127" s="42">
        <v>12364</v>
      </c>
      <c r="E127" s="43">
        <v>23816.499999999996</v>
      </c>
      <c r="F127" s="43">
        <v>11452.499999999996</v>
      </c>
      <c r="G127" s="43">
        <v>13893</v>
      </c>
      <c r="H127" s="43">
        <v>25346</v>
      </c>
      <c r="I127" s="43">
        <f t="shared" si="6"/>
        <v>11453</v>
      </c>
      <c r="J127" s="43">
        <f t="shared" si="4"/>
        <v>1529</v>
      </c>
      <c r="K127" s="43">
        <f t="shared" si="5"/>
        <v>9924</v>
      </c>
      <c r="L127" s="44">
        <v>13893</v>
      </c>
    </row>
    <row r="128" spans="1:12" x14ac:dyDescent="0.25">
      <c r="A128" s="6">
        <v>2569</v>
      </c>
      <c r="B128" s="5" t="s">
        <v>122</v>
      </c>
      <c r="C128" s="5" t="s">
        <v>6</v>
      </c>
      <c r="D128" s="42">
        <v>35306</v>
      </c>
      <c r="E128" s="43">
        <v>54406.499999999993</v>
      </c>
      <c r="F128" s="43">
        <v>19100.499999999993</v>
      </c>
      <c r="G128" s="43">
        <v>31738</v>
      </c>
      <c r="H128" s="43">
        <v>50839</v>
      </c>
      <c r="I128" s="43">
        <f t="shared" si="6"/>
        <v>19101</v>
      </c>
      <c r="J128" s="43">
        <f t="shared" si="4"/>
        <v>-3568</v>
      </c>
      <c r="K128" s="43">
        <f t="shared" si="5"/>
        <v>22669</v>
      </c>
      <c r="L128" s="44">
        <v>31738</v>
      </c>
    </row>
    <row r="129" spans="1:12" x14ac:dyDescent="0.25">
      <c r="A129" s="6">
        <v>2574</v>
      </c>
      <c r="B129" s="5" t="s">
        <v>123</v>
      </c>
      <c r="C129" s="5" t="s">
        <v>6</v>
      </c>
      <c r="D129" s="42">
        <v>44101</v>
      </c>
      <c r="E129" s="43">
        <v>77567.499999999985</v>
      </c>
      <c r="F129" s="43">
        <v>33466.499999999985</v>
      </c>
      <c r="G129" s="43">
        <v>45248</v>
      </c>
      <c r="H129" s="43">
        <v>78715</v>
      </c>
      <c r="I129" s="43">
        <f t="shared" si="6"/>
        <v>33467</v>
      </c>
      <c r="J129" s="43">
        <f t="shared" si="4"/>
        <v>1147</v>
      </c>
      <c r="K129" s="43">
        <f t="shared" si="5"/>
        <v>32320</v>
      </c>
      <c r="L129" s="44">
        <v>45248</v>
      </c>
    </row>
    <row r="130" spans="1:12" x14ac:dyDescent="0.25">
      <c r="A130" s="6">
        <v>2578</v>
      </c>
      <c r="B130" s="5" t="s">
        <v>124</v>
      </c>
      <c r="C130" s="5" t="s">
        <v>6</v>
      </c>
      <c r="D130" s="42">
        <v>8285</v>
      </c>
      <c r="E130" s="43">
        <v>16605.999999999996</v>
      </c>
      <c r="F130" s="43">
        <v>8320.9999999999964</v>
      </c>
      <c r="G130" s="43">
        <v>9687</v>
      </c>
      <c r="H130" s="43">
        <v>18008</v>
      </c>
      <c r="I130" s="43">
        <f t="shared" si="6"/>
        <v>8321</v>
      </c>
      <c r="J130" s="43">
        <f t="shared" si="4"/>
        <v>1402</v>
      </c>
      <c r="K130" s="43">
        <f t="shared" si="5"/>
        <v>6919</v>
      </c>
      <c r="L130" s="44">
        <v>9687</v>
      </c>
    </row>
    <row r="131" spans="1:12" x14ac:dyDescent="0.25">
      <c r="A131" s="6">
        <v>2586</v>
      </c>
      <c r="B131" s="5" t="s">
        <v>125</v>
      </c>
      <c r="C131" s="5" t="s">
        <v>6</v>
      </c>
      <c r="D131" s="42">
        <v>10962</v>
      </c>
      <c r="E131" s="43">
        <v>24471.999999999996</v>
      </c>
      <c r="F131" s="43">
        <v>13509.999999999996</v>
      </c>
      <c r="G131" s="43">
        <v>14276</v>
      </c>
      <c r="H131" s="43">
        <v>27786</v>
      </c>
      <c r="I131" s="43">
        <f t="shared" si="6"/>
        <v>13510</v>
      </c>
      <c r="J131" s="43">
        <f t="shared" si="4"/>
        <v>3314</v>
      </c>
      <c r="K131" s="43">
        <f t="shared" si="5"/>
        <v>10196</v>
      </c>
      <c r="L131" s="44">
        <v>14276</v>
      </c>
    </row>
    <row r="132" spans="1:12" x14ac:dyDescent="0.25">
      <c r="A132" s="6">
        <v>2603</v>
      </c>
      <c r="B132" s="5" t="s">
        <v>126</v>
      </c>
      <c r="C132" s="5" t="s">
        <v>6</v>
      </c>
      <c r="D132" s="42">
        <v>41042</v>
      </c>
      <c r="E132" s="43">
        <v>77785.999999999985</v>
      </c>
      <c r="F132" s="43">
        <v>36743.999999999985</v>
      </c>
      <c r="G132" s="43">
        <v>45376</v>
      </c>
      <c r="H132" s="43">
        <v>82120</v>
      </c>
      <c r="I132" s="43">
        <f t="shared" si="6"/>
        <v>36744</v>
      </c>
      <c r="J132" s="43">
        <f t="shared" ref="J132:J195" si="7">ROUNDUP(E132*7/12,0)-D132</f>
        <v>4334</v>
      </c>
      <c r="K132" s="43">
        <f t="shared" ref="K132:K195" si="8">I132-J132</f>
        <v>32410</v>
      </c>
      <c r="L132" s="44">
        <v>45376</v>
      </c>
    </row>
    <row r="133" spans="1:12" x14ac:dyDescent="0.25">
      <c r="A133" s="6">
        <v>2607</v>
      </c>
      <c r="B133" s="5" t="s">
        <v>127</v>
      </c>
      <c r="C133" s="5" t="s">
        <v>6</v>
      </c>
      <c r="D133" s="42">
        <v>7648</v>
      </c>
      <c r="E133" s="43">
        <v>11143.499999999998</v>
      </c>
      <c r="F133" s="43">
        <v>3495.4999999999982</v>
      </c>
      <c r="G133" s="43">
        <v>6501</v>
      </c>
      <c r="H133" s="43">
        <v>9997</v>
      </c>
      <c r="I133" s="43">
        <f t="shared" ref="I133:I196" si="9">ROUND(F133,0)</f>
        <v>3496</v>
      </c>
      <c r="J133" s="43">
        <f t="shared" si="7"/>
        <v>-1147</v>
      </c>
      <c r="K133" s="43">
        <f t="shared" si="8"/>
        <v>4643</v>
      </c>
      <c r="L133" s="44">
        <v>6501</v>
      </c>
    </row>
    <row r="134" spans="1:12" x14ac:dyDescent="0.25">
      <c r="A134" s="6">
        <v>2611</v>
      </c>
      <c r="B134" s="5" t="s">
        <v>128</v>
      </c>
      <c r="C134" s="5" t="s">
        <v>6</v>
      </c>
      <c r="D134" s="42">
        <v>54298</v>
      </c>
      <c r="E134" s="43">
        <v>92862.499999999985</v>
      </c>
      <c r="F134" s="43">
        <v>38564.499999999985</v>
      </c>
      <c r="G134" s="43">
        <v>54170</v>
      </c>
      <c r="H134" s="43">
        <v>92735</v>
      </c>
      <c r="I134" s="43">
        <f t="shared" si="9"/>
        <v>38565</v>
      </c>
      <c r="J134" s="43">
        <f t="shared" si="7"/>
        <v>-128</v>
      </c>
      <c r="K134" s="43">
        <f t="shared" si="8"/>
        <v>38693</v>
      </c>
      <c r="L134" s="44">
        <v>54170</v>
      </c>
    </row>
    <row r="135" spans="1:12" x14ac:dyDescent="0.25">
      <c r="A135" s="6">
        <v>2615</v>
      </c>
      <c r="B135" s="5" t="s">
        <v>129</v>
      </c>
      <c r="C135" s="5" t="s">
        <v>6</v>
      </c>
      <c r="D135" s="42">
        <v>14148</v>
      </c>
      <c r="E135" s="43">
        <v>21412.999999999996</v>
      </c>
      <c r="F135" s="43">
        <v>7264.9999999999964</v>
      </c>
      <c r="G135" s="43">
        <v>12491</v>
      </c>
      <c r="H135" s="43">
        <v>19756</v>
      </c>
      <c r="I135" s="43">
        <f t="shared" si="9"/>
        <v>7265</v>
      </c>
      <c r="J135" s="43">
        <f t="shared" si="7"/>
        <v>-1657</v>
      </c>
      <c r="K135" s="43">
        <f t="shared" si="8"/>
        <v>8922</v>
      </c>
      <c r="L135" s="44">
        <v>12491</v>
      </c>
    </row>
    <row r="136" spans="1:12" x14ac:dyDescent="0.25">
      <c r="A136" s="6">
        <v>2622</v>
      </c>
      <c r="B136" s="5" t="s">
        <v>130</v>
      </c>
      <c r="C136" s="5" t="s">
        <v>6</v>
      </c>
      <c r="D136" s="42">
        <v>15805</v>
      </c>
      <c r="E136" s="43">
        <v>34304.499999999993</v>
      </c>
      <c r="F136" s="43">
        <v>18499.499999999993</v>
      </c>
      <c r="G136" s="43">
        <v>20011</v>
      </c>
      <c r="H136" s="43">
        <v>38511</v>
      </c>
      <c r="I136" s="43">
        <f t="shared" si="9"/>
        <v>18500</v>
      </c>
      <c r="J136" s="43">
        <f t="shared" si="7"/>
        <v>4206</v>
      </c>
      <c r="K136" s="43">
        <f t="shared" si="8"/>
        <v>14294</v>
      </c>
      <c r="L136" s="44">
        <v>20011</v>
      </c>
    </row>
    <row r="137" spans="1:12" x14ac:dyDescent="0.25">
      <c r="A137" s="6">
        <v>2626</v>
      </c>
      <c r="B137" s="5" t="s">
        <v>131</v>
      </c>
      <c r="C137" s="5" t="s">
        <v>6</v>
      </c>
      <c r="D137" s="42">
        <v>27022</v>
      </c>
      <c r="E137" s="43">
        <v>45229.499999999993</v>
      </c>
      <c r="F137" s="43">
        <v>18207.499999999993</v>
      </c>
      <c r="G137" s="43">
        <v>26384</v>
      </c>
      <c r="H137" s="43">
        <v>44592</v>
      </c>
      <c r="I137" s="43">
        <f t="shared" si="9"/>
        <v>18208</v>
      </c>
      <c r="J137" s="43">
        <f t="shared" si="7"/>
        <v>-638</v>
      </c>
      <c r="K137" s="43">
        <f t="shared" si="8"/>
        <v>18846</v>
      </c>
      <c r="L137" s="44">
        <v>26384</v>
      </c>
    </row>
    <row r="138" spans="1:12" x14ac:dyDescent="0.25">
      <c r="A138" s="6">
        <v>2629</v>
      </c>
      <c r="B138" s="5" t="s">
        <v>132</v>
      </c>
      <c r="C138" s="5" t="s">
        <v>6</v>
      </c>
      <c r="D138" s="42">
        <v>15041</v>
      </c>
      <c r="E138" s="43">
        <v>31682.499999999996</v>
      </c>
      <c r="F138" s="43">
        <v>16641.499999999996</v>
      </c>
      <c r="G138" s="43">
        <v>18482</v>
      </c>
      <c r="H138" s="43">
        <v>35124</v>
      </c>
      <c r="I138" s="43">
        <f t="shared" si="9"/>
        <v>16642</v>
      </c>
      <c r="J138" s="43">
        <f t="shared" si="7"/>
        <v>3441</v>
      </c>
      <c r="K138" s="43">
        <f t="shared" si="8"/>
        <v>13201</v>
      </c>
      <c r="L138" s="44">
        <v>18482</v>
      </c>
    </row>
    <row r="139" spans="1:12" x14ac:dyDescent="0.25">
      <c r="A139" s="6">
        <v>2632</v>
      </c>
      <c r="B139" s="5" t="s">
        <v>133</v>
      </c>
      <c r="C139" s="5" t="s">
        <v>6</v>
      </c>
      <c r="D139" s="42">
        <v>54935</v>
      </c>
      <c r="E139" s="43">
        <v>106409.49999999999</v>
      </c>
      <c r="F139" s="43">
        <v>51474.499999999985</v>
      </c>
      <c r="G139" s="43">
        <v>62073</v>
      </c>
      <c r="H139" s="43">
        <v>113548</v>
      </c>
      <c r="I139" s="43">
        <f t="shared" si="9"/>
        <v>51475</v>
      </c>
      <c r="J139" s="43">
        <f t="shared" si="7"/>
        <v>7138</v>
      </c>
      <c r="K139" s="43">
        <f t="shared" si="8"/>
        <v>44337</v>
      </c>
      <c r="L139" s="44">
        <v>62073</v>
      </c>
    </row>
    <row r="140" spans="1:12" x14ac:dyDescent="0.25">
      <c r="A140" s="6">
        <v>2636</v>
      </c>
      <c r="B140" s="5" t="s">
        <v>134</v>
      </c>
      <c r="C140" s="5" t="s">
        <v>6</v>
      </c>
      <c r="D140" s="42">
        <v>34032</v>
      </c>
      <c r="E140" s="43">
        <v>55498.999999999993</v>
      </c>
      <c r="F140" s="43">
        <v>21466.999999999993</v>
      </c>
      <c r="G140" s="43">
        <v>32375</v>
      </c>
      <c r="H140" s="43">
        <v>53842</v>
      </c>
      <c r="I140" s="43">
        <f t="shared" si="9"/>
        <v>21467</v>
      </c>
      <c r="J140" s="43">
        <f t="shared" si="7"/>
        <v>-1657</v>
      </c>
      <c r="K140" s="43">
        <f t="shared" si="8"/>
        <v>23124</v>
      </c>
      <c r="L140" s="44">
        <v>32375</v>
      </c>
    </row>
    <row r="141" spans="1:12" x14ac:dyDescent="0.25">
      <c r="A141" s="6">
        <v>2643</v>
      </c>
      <c r="B141" s="5" t="s">
        <v>135</v>
      </c>
      <c r="C141" s="5" t="s">
        <v>6</v>
      </c>
      <c r="D141" s="42">
        <v>49072</v>
      </c>
      <c r="E141" s="43">
        <v>89147.999999999985</v>
      </c>
      <c r="F141" s="43">
        <v>40075.999999999985</v>
      </c>
      <c r="G141" s="43">
        <v>52003</v>
      </c>
      <c r="H141" s="43">
        <v>92079</v>
      </c>
      <c r="I141" s="43">
        <f t="shared" si="9"/>
        <v>40076</v>
      </c>
      <c r="J141" s="43">
        <f t="shared" si="7"/>
        <v>2931</v>
      </c>
      <c r="K141" s="43">
        <f t="shared" si="8"/>
        <v>37145</v>
      </c>
      <c r="L141" s="44">
        <v>52003</v>
      </c>
    </row>
    <row r="142" spans="1:12" x14ac:dyDescent="0.25">
      <c r="A142" s="6">
        <v>2648</v>
      </c>
      <c r="B142" s="5" t="s">
        <v>136</v>
      </c>
      <c r="C142" s="5" t="s">
        <v>6</v>
      </c>
      <c r="D142" s="42">
        <v>9432</v>
      </c>
      <c r="E142" s="43">
        <v>19009.499999999996</v>
      </c>
      <c r="F142" s="43">
        <v>9577.4999999999964</v>
      </c>
      <c r="G142" s="43">
        <v>11089</v>
      </c>
      <c r="H142" s="43">
        <v>20667</v>
      </c>
      <c r="I142" s="43">
        <f t="shared" si="9"/>
        <v>9578</v>
      </c>
      <c r="J142" s="43">
        <f t="shared" si="7"/>
        <v>1657</v>
      </c>
      <c r="K142" s="43">
        <f t="shared" si="8"/>
        <v>7921</v>
      </c>
      <c r="L142" s="44">
        <v>11089</v>
      </c>
    </row>
    <row r="143" spans="1:12" x14ac:dyDescent="0.25">
      <c r="A143" s="6">
        <v>2651</v>
      </c>
      <c r="B143" s="5" t="s">
        <v>137</v>
      </c>
      <c r="C143" s="5" t="s">
        <v>6</v>
      </c>
      <c r="D143" s="42">
        <v>13001</v>
      </c>
      <c r="E143" s="43">
        <v>22723.999999999996</v>
      </c>
      <c r="F143" s="43">
        <v>9722.9999999999964</v>
      </c>
      <c r="G143" s="43">
        <v>13256</v>
      </c>
      <c r="H143" s="43">
        <v>22979</v>
      </c>
      <c r="I143" s="43">
        <f t="shared" si="9"/>
        <v>9723</v>
      </c>
      <c r="J143" s="43">
        <f t="shared" si="7"/>
        <v>255</v>
      </c>
      <c r="K143" s="43">
        <f t="shared" si="8"/>
        <v>9468</v>
      </c>
      <c r="L143" s="44">
        <v>13256</v>
      </c>
    </row>
    <row r="144" spans="1:12" x14ac:dyDescent="0.25">
      <c r="A144" s="6">
        <v>2653</v>
      </c>
      <c r="B144" s="5" t="s">
        <v>138</v>
      </c>
      <c r="C144" s="5" t="s">
        <v>6</v>
      </c>
      <c r="D144" s="42">
        <v>27149</v>
      </c>
      <c r="E144" s="43">
        <v>54406.499999999993</v>
      </c>
      <c r="F144" s="43">
        <v>27257.499999999993</v>
      </c>
      <c r="G144" s="43">
        <v>31738</v>
      </c>
      <c r="H144" s="43">
        <v>58996</v>
      </c>
      <c r="I144" s="43">
        <f t="shared" si="9"/>
        <v>27258</v>
      </c>
      <c r="J144" s="43">
        <f t="shared" si="7"/>
        <v>4589</v>
      </c>
      <c r="K144" s="43">
        <f t="shared" si="8"/>
        <v>22669</v>
      </c>
      <c r="L144" s="44">
        <v>31738</v>
      </c>
    </row>
    <row r="145" spans="1:12" x14ac:dyDescent="0.25">
      <c r="A145" s="6">
        <v>2657</v>
      </c>
      <c r="B145" s="5" t="s">
        <v>139</v>
      </c>
      <c r="C145" s="5" t="s">
        <v>6</v>
      </c>
      <c r="D145" s="42">
        <v>28169</v>
      </c>
      <c r="E145" s="43">
        <v>57028.499999999993</v>
      </c>
      <c r="F145" s="43">
        <v>28859.499999999993</v>
      </c>
      <c r="G145" s="43">
        <v>33267</v>
      </c>
      <c r="H145" s="43">
        <v>62127</v>
      </c>
      <c r="I145" s="43">
        <f t="shared" si="9"/>
        <v>28860</v>
      </c>
      <c r="J145" s="43">
        <f t="shared" si="7"/>
        <v>5098</v>
      </c>
      <c r="K145" s="43">
        <f t="shared" si="8"/>
        <v>23762</v>
      </c>
      <c r="L145" s="44">
        <v>33267</v>
      </c>
    </row>
    <row r="146" spans="1:12" x14ac:dyDescent="0.25">
      <c r="A146" s="6">
        <v>2658</v>
      </c>
      <c r="B146" s="5" t="s">
        <v>140</v>
      </c>
      <c r="C146" s="5" t="s">
        <v>6</v>
      </c>
      <c r="D146" s="42">
        <v>14658</v>
      </c>
      <c r="E146" s="43">
        <v>20101.999999999996</v>
      </c>
      <c r="F146" s="43">
        <v>5443.9999999999964</v>
      </c>
      <c r="G146" s="43">
        <v>11727</v>
      </c>
      <c r="H146" s="43">
        <v>17171</v>
      </c>
      <c r="I146" s="43">
        <f t="shared" si="9"/>
        <v>5444</v>
      </c>
      <c r="J146" s="43">
        <f t="shared" si="7"/>
        <v>-2931</v>
      </c>
      <c r="K146" s="43">
        <f t="shared" si="8"/>
        <v>8375</v>
      </c>
      <c r="L146" s="44">
        <v>11727</v>
      </c>
    </row>
    <row r="147" spans="1:12" x14ac:dyDescent="0.25">
      <c r="A147" s="6">
        <v>2659</v>
      </c>
      <c r="B147" s="5" t="s">
        <v>141</v>
      </c>
      <c r="C147" s="5" t="s">
        <v>6</v>
      </c>
      <c r="D147" s="42">
        <v>28041</v>
      </c>
      <c r="E147" s="43">
        <v>42607.499999999993</v>
      </c>
      <c r="F147" s="43">
        <v>14566.499999999993</v>
      </c>
      <c r="G147" s="43">
        <v>24855</v>
      </c>
      <c r="H147" s="43">
        <v>39422</v>
      </c>
      <c r="I147" s="43">
        <f t="shared" si="9"/>
        <v>14567</v>
      </c>
      <c r="J147" s="43">
        <f t="shared" si="7"/>
        <v>-3186</v>
      </c>
      <c r="K147" s="43">
        <f t="shared" si="8"/>
        <v>17753</v>
      </c>
      <c r="L147" s="44">
        <v>24855</v>
      </c>
    </row>
    <row r="148" spans="1:12" x14ac:dyDescent="0.25">
      <c r="A148" s="6">
        <v>2661</v>
      </c>
      <c r="B148" s="5" t="s">
        <v>142</v>
      </c>
      <c r="C148" s="5" t="s">
        <v>6</v>
      </c>
      <c r="D148" s="42">
        <v>31738</v>
      </c>
      <c r="E148" s="43">
        <v>47195.999999999993</v>
      </c>
      <c r="F148" s="43">
        <v>15457.999999999993</v>
      </c>
      <c r="G148" s="43">
        <v>27531</v>
      </c>
      <c r="H148" s="43">
        <v>42989</v>
      </c>
      <c r="I148" s="43">
        <f t="shared" si="9"/>
        <v>15458</v>
      </c>
      <c r="J148" s="43">
        <f t="shared" si="7"/>
        <v>-4207</v>
      </c>
      <c r="K148" s="43">
        <f t="shared" si="8"/>
        <v>19665</v>
      </c>
      <c r="L148" s="44">
        <v>27531</v>
      </c>
    </row>
    <row r="149" spans="1:12" x14ac:dyDescent="0.25">
      <c r="A149" s="6">
        <v>2662</v>
      </c>
      <c r="B149" s="5" t="s">
        <v>143</v>
      </c>
      <c r="C149" s="5" t="s">
        <v>6</v>
      </c>
      <c r="D149" s="42">
        <v>9560</v>
      </c>
      <c r="E149" s="43">
        <v>14420.999999999998</v>
      </c>
      <c r="F149" s="43">
        <v>4860.9999999999982</v>
      </c>
      <c r="G149" s="43">
        <v>8413</v>
      </c>
      <c r="H149" s="43">
        <v>13274</v>
      </c>
      <c r="I149" s="43">
        <f t="shared" si="9"/>
        <v>4861</v>
      </c>
      <c r="J149" s="43">
        <f t="shared" si="7"/>
        <v>-1147</v>
      </c>
      <c r="K149" s="43">
        <f t="shared" si="8"/>
        <v>6008</v>
      </c>
      <c r="L149" s="44">
        <v>8413</v>
      </c>
    </row>
    <row r="150" spans="1:12" x14ac:dyDescent="0.25">
      <c r="A150" s="6">
        <v>2666</v>
      </c>
      <c r="B150" s="5" t="s">
        <v>144</v>
      </c>
      <c r="C150" s="5" t="s">
        <v>6</v>
      </c>
      <c r="D150" s="42">
        <v>28679</v>
      </c>
      <c r="E150" s="43">
        <v>49162.499999999993</v>
      </c>
      <c r="F150" s="43">
        <v>20483.499999999993</v>
      </c>
      <c r="G150" s="43">
        <v>28679</v>
      </c>
      <c r="H150" s="43">
        <v>49163</v>
      </c>
      <c r="I150" s="43">
        <f t="shared" si="9"/>
        <v>20484</v>
      </c>
      <c r="J150" s="43">
        <f t="shared" si="7"/>
        <v>0</v>
      </c>
      <c r="K150" s="43">
        <f t="shared" si="8"/>
        <v>20484</v>
      </c>
      <c r="L150" s="44">
        <v>28679</v>
      </c>
    </row>
    <row r="151" spans="1:12" x14ac:dyDescent="0.25">
      <c r="A151" s="6">
        <v>2667</v>
      </c>
      <c r="B151" s="5" t="s">
        <v>145</v>
      </c>
      <c r="C151" s="5" t="s">
        <v>6</v>
      </c>
      <c r="D151" s="42">
        <v>9815</v>
      </c>
      <c r="E151" s="43">
        <v>13765.499999999998</v>
      </c>
      <c r="F151" s="43">
        <v>3950.4999999999982</v>
      </c>
      <c r="G151" s="43">
        <v>8030</v>
      </c>
      <c r="H151" s="43">
        <v>11981</v>
      </c>
      <c r="I151" s="43">
        <f t="shared" si="9"/>
        <v>3951</v>
      </c>
      <c r="J151" s="43">
        <f t="shared" si="7"/>
        <v>-1785</v>
      </c>
      <c r="K151" s="43">
        <f t="shared" si="8"/>
        <v>5736</v>
      </c>
      <c r="L151" s="44">
        <v>8030</v>
      </c>
    </row>
    <row r="152" spans="1:12" x14ac:dyDescent="0.25">
      <c r="A152" s="6">
        <v>2672</v>
      </c>
      <c r="B152" s="5" t="s">
        <v>146</v>
      </c>
      <c r="C152" s="5" t="s">
        <v>6</v>
      </c>
      <c r="D152" s="42">
        <v>34032</v>
      </c>
      <c r="E152" s="43">
        <v>49599.499999999993</v>
      </c>
      <c r="F152" s="43">
        <v>15567.499999999993</v>
      </c>
      <c r="G152" s="43">
        <v>28934</v>
      </c>
      <c r="H152" s="43">
        <v>44502</v>
      </c>
      <c r="I152" s="43">
        <f t="shared" si="9"/>
        <v>15568</v>
      </c>
      <c r="J152" s="43">
        <f t="shared" si="7"/>
        <v>-5098</v>
      </c>
      <c r="K152" s="43">
        <f t="shared" si="8"/>
        <v>20666</v>
      </c>
      <c r="L152" s="44">
        <v>28934</v>
      </c>
    </row>
    <row r="153" spans="1:12" x14ac:dyDescent="0.25">
      <c r="A153" s="6">
        <v>2674</v>
      </c>
      <c r="B153" s="5" t="s">
        <v>147</v>
      </c>
      <c r="C153" s="5" t="s">
        <v>6</v>
      </c>
      <c r="D153" s="42">
        <v>16952</v>
      </c>
      <c r="E153" s="43">
        <v>28623.499999999996</v>
      </c>
      <c r="F153" s="43">
        <v>11671.499999999996</v>
      </c>
      <c r="G153" s="43">
        <v>16698</v>
      </c>
      <c r="H153" s="43">
        <v>28370</v>
      </c>
      <c r="I153" s="43">
        <f t="shared" si="9"/>
        <v>11672</v>
      </c>
      <c r="J153" s="43">
        <f t="shared" si="7"/>
        <v>-254</v>
      </c>
      <c r="K153" s="43">
        <f t="shared" si="8"/>
        <v>11926</v>
      </c>
      <c r="L153" s="44">
        <v>16698</v>
      </c>
    </row>
    <row r="154" spans="1:12" x14ac:dyDescent="0.25">
      <c r="A154" s="6">
        <v>2676</v>
      </c>
      <c r="B154" s="5" t="s">
        <v>148</v>
      </c>
      <c r="C154" s="5" t="s">
        <v>6</v>
      </c>
      <c r="D154" s="42">
        <v>34669</v>
      </c>
      <c r="E154" s="43">
        <v>67516.499999999985</v>
      </c>
      <c r="F154" s="43">
        <v>32847.499999999985</v>
      </c>
      <c r="G154" s="43">
        <v>39385</v>
      </c>
      <c r="H154" s="43">
        <v>72233</v>
      </c>
      <c r="I154" s="43">
        <f t="shared" si="9"/>
        <v>32848</v>
      </c>
      <c r="J154" s="43">
        <f t="shared" si="7"/>
        <v>4716</v>
      </c>
      <c r="K154" s="43">
        <f t="shared" si="8"/>
        <v>28132</v>
      </c>
      <c r="L154" s="44">
        <v>39385</v>
      </c>
    </row>
    <row r="155" spans="1:12" x14ac:dyDescent="0.25">
      <c r="A155" s="6">
        <v>2677</v>
      </c>
      <c r="B155" s="5" t="s">
        <v>149</v>
      </c>
      <c r="C155" s="5" t="s">
        <v>6</v>
      </c>
      <c r="D155" s="42">
        <v>23835</v>
      </c>
      <c r="E155" s="43">
        <v>37581.999999999993</v>
      </c>
      <c r="F155" s="43">
        <v>13746.999999999993</v>
      </c>
      <c r="G155" s="43">
        <v>21923</v>
      </c>
      <c r="H155" s="43">
        <v>35670</v>
      </c>
      <c r="I155" s="43">
        <f t="shared" si="9"/>
        <v>13747</v>
      </c>
      <c r="J155" s="43">
        <f t="shared" si="7"/>
        <v>-1912</v>
      </c>
      <c r="K155" s="43">
        <f t="shared" si="8"/>
        <v>15659</v>
      </c>
      <c r="L155" s="44">
        <v>21923</v>
      </c>
    </row>
    <row r="156" spans="1:12" x14ac:dyDescent="0.25">
      <c r="A156" s="6">
        <v>2680</v>
      </c>
      <c r="B156" s="5" t="s">
        <v>301</v>
      </c>
      <c r="C156" s="5" t="s">
        <v>6</v>
      </c>
      <c r="D156" s="42">
        <v>50856</v>
      </c>
      <c r="E156" s="43">
        <v>81937.499999999985</v>
      </c>
      <c r="F156" s="43">
        <v>31081.499999999985</v>
      </c>
      <c r="G156" s="43">
        <v>47797</v>
      </c>
      <c r="H156" s="43">
        <v>78879</v>
      </c>
      <c r="I156" s="43">
        <f t="shared" si="9"/>
        <v>31082</v>
      </c>
      <c r="J156" s="43">
        <f t="shared" si="7"/>
        <v>-3059</v>
      </c>
      <c r="K156" s="43">
        <f t="shared" si="8"/>
        <v>34141</v>
      </c>
      <c r="L156" s="44">
        <v>47797</v>
      </c>
    </row>
    <row r="157" spans="1:12" x14ac:dyDescent="0.25">
      <c r="A157" s="6">
        <v>2682</v>
      </c>
      <c r="B157" s="5" t="s">
        <v>299</v>
      </c>
      <c r="C157" s="5" t="s">
        <v>6</v>
      </c>
      <c r="D157" s="42">
        <v>27022</v>
      </c>
      <c r="E157" s="43">
        <v>47851.499999999993</v>
      </c>
      <c r="F157" s="43">
        <v>20829.499999999993</v>
      </c>
      <c r="G157" s="43">
        <v>27914</v>
      </c>
      <c r="H157" s="43">
        <v>48744</v>
      </c>
      <c r="I157" s="43">
        <f t="shared" si="9"/>
        <v>20830</v>
      </c>
      <c r="J157" s="43">
        <f t="shared" si="7"/>
        <v>892</v>
      </c>
      <c r="K157" s="43">
        <f t="shared" si="8"/>
        <v>19938</v>
      </c>
      <c r="L157" s="44">
        <v>27914</v>
      </c>
    </row>
    <row r="158" spans="1:12" x14ac:dyDescent="0.25">
      <c r="A158" s="6">
        <v>2689</v>
      </c>
      <c r="B158" s="5" t="s">
        <v>305</v>
      </c>
      <c r="C158" s="5" t="s">
        <v>6</v>
      </c>
      <c r="D158" s="42">
        <v>15805</v>
      </c>
      <c r="E158" s="43">
        <v>31682.499999999996</v>
      </c>
      <c r="F158" s="43">
        <v>15877.499999999996</v>
      </c>
      <c r="G158" s="43">
        <v>18482</v>
      </c>
      <c r="H158" s="43">
        <v>34360</v>
      </c>
      <c r="I158" s="43">
        <f t="shared" si="9"/>
        <v>15878</v>
      </c>
      <c r="J158" s="43">
        <f t="shared" si="7"/>
        <v>2677</v>
      </c>
      <c r="K158" s="43">
        <f t="shared" si="8"/>
        <v>13201</v>
      </c>
      <c r="L158" s="44">
        <v>18482</v>
      </c>
    </row>
    <row r="159" spans="1:12" x14ac:dyDescent="0.25">
      <c r="A159" s="6">
        <v>2692</v>
      </c>
      <c r="B159" s="5" t="s">
        <v>308</v>
      </c>
      <c r="C159" s="5" t="s">
        <v>6</v>
      </c>
      <c r="D159" s="42">
        <v>38493</v>
      </c>
      <c r="E159" s="43">
        <v>59431.999999999993</v>
      </c>
      <c r="F159" s="43">
        <v>20938.999999999993</v>
      </c>
      <c r="G159" s="43">
        <v>34669</v>
      </c>
      <c r="H159" s="43">
        <v>55608</v>
      </c>
      <c r="I159" s="43">
        <f t="shared" si="9"/>
        <v>20939</v>
      </c>
      <c r="J159" s="43">
        <f t="shared" si="7"/>
        <v>-3824</v>
      </c>
      <c r="K159" s="43">
        <f t="shared" si="8"/>
        <v>24763</v>
      </c>
      <c r="L159" s="44">
        <v>34669</v>
      </c>
    </row>
    <row r="160" spans="1:12" x14ac:dyDescent="0.25">
      <c r="A160" s="6">
        <v>3010</v>
      </c>
      <c r="B160" s="5" t="s">
        <v>150</v>
      </c>
      <c r="C160" s="5" t="s">
        <v>6</v>
      </c>
      <c r="D160" s="42">
        <v>10452</v>
      </c>
      <c r="E160" s="43">
        <v>15950.499999999998</v>
      </c>
      <c r="F160" s="43">
        <v>5498.4999999999982</v>
      </c>
      <c r="G160" s="43">
        <v>9305</v>
      </c>
      <c r="H160" s="43">
        <v>14804</v>
      </c>
      <c r="I160" s="43">
        <f t="shared" si="9"/>
        <v>5499</v>
      </c>
      <c r="J160" s="43">
        <f t="shared" si="7"/>
        <v>-1147</v>
      </c>
      <c r="K160" s="43">
        <f t="shared" si="8"/>
        <v>6646</v>
      </c>
      <c r="L160" s="44">
        <v>9305</v>
      </c>
    </row>
    <row r="161" spans="1:12" x14ac:dyDescent="0.25">
      <c r="A161" s="6">
        <v>3015</v>
      </c>
      <c r="B161" s="5" t="s">
        <v>151</v>
      </c>
      <c r="C161" s="5" t="s">
        <v>6</v>
      </c>
      <c r="D161" s="42">
        <v>9050</v>
      </c>
      <c r="E161" s="43">
        <v>15513.499999999998</v>
      </c>
      <c r="F161" s="43">
        <v>6463.4999999999982</v>
      </c>
      <c r="G161" s="43">
        <v>9050</v>
      </c>
      <c r="H161" s="43">
        <v>15514</v>
      </c>
      <c r="I161" s="43">
        <f t="shared" si="9"/>
        <v>6464</v>
      </c>
      <c r="J161" s="43">
        <f t="shared" si="7"/>
        <v>0</v>
      </c>
      <c r="K161" s="43">
        <f t="shared" si="8"/>
        <v>6464</v>
      </c>
      <c r="L161" s="44">
        <v>9050</v>
      </c>
    </row>
    <row r="162" spans="1:12" x14ac:dyDescent="0.25">
      <c r="A162" s="6">
        <v>3020</v>
      </c>
      <c r="B162" s="5" t="s">
        <v>152</v>
      </c>
      <c r="C162" s="5" t="s">
        <v>6</v>
      </c>
      <c r="D162" s="42">
        <v>10452</v>
      </c>
      <c r="E162" s="43">
        <v>15294.999999999998</v>
      </c>
      <c r="F162" s="43">
        <v>4842.9999999999982</v>
      </c>
      <c r="G162" s="43">
        <v>8923</v>
      </c>
      <c r="H162" s="43">
        <v>13766</v>
      </c>
      <c r="I162" s="43">
        <f t="shared" si="9"/>
        <v>4843</v>
      </c>
      <c r="J162" s="43">
        <f t="shared" si="7"/>
        <v>-1529</v>
      </c>
      <c r="K162" s="43">
        <f t="shared" si="8"/>
        <v>6372</v>
      </c>
      <c r="L162" s="44">
        <v>8923</v>
      </c>
    </row>
    <row r="163" spans="1:12" x14ac:dyDescent="0.25">
      <c r="A163" s="6">
        <v>3021</v>
      </c>
      <c r="B163" s="5" t="s">
        <v>153</v>
      </c>
      <c r="C163" s="5" t="s">
        <v>6</v>
      </c>
      <c r="D163" s="42">
        <v>48944</v>
      </c>
      <c r="E163" s="43">
        <v>94828.999999999985</v>
      </c>
      <c r="F163" s="43">
        <v>45884.999999999985</v>
      </c>
      <c r="G163" s="43">
        <v>55317</v>
      </c>
      <c r="H163" s="43">
        <v>101202</v>
      </c>
      <c r="I163" s="43">
        <f t="shared" si="9"/>
        <v>45885</v>
      </c>
      <c r="J163" s="43">
        <f t="shared" si="7"/>
        <v>6373</v>
      </c>
      <c r="K163" s="43">
        <f t="shared" si="8"/>
        <v>39512</v>
      </c>
      <c r="L163" s="44">
        <v>55317</v>
      </c>
    </row>
    <row r="164" spans="1:12" x14ac:dyDescent="0.25">
      <c r="A164" s="6">
        <v>3022</v>
      </c>
      <c r="B164" s="5" t="s">
        <v>154</v>
      </c>
      <c r="C164" s="5" t="s">
        <v>6</v>
      </c>
      <c r="D164" s="42">
        <v>16570</v>
      </c>
      <c r="E164" s="43">
        <v>27967.999999999996</v>
      </c>
      <c r="F164" s="43">
        <v>11397.999999999996</v>
      </c>
      <c r="G164" s="43">
        <v>16315</v>
      </c>
      <c r="H164" s="43">
        <v>27713</v>
      </c>
      <c r="I164" s="43">
        <f t="shared" si="9"/>
        <v>11398</v>
      </c>
      <c r="J164" s="43">
        <f t="shared" si="7"/>
        <v>-255</v>
      </c>
      <c r="K164" s="43">
        <f t="shared" si="8"/>
        <v>11653</v>
      </c>
      <c r="L164" s="44">
        <v>16315</v>
      </c>
    </row>
    <row r="165" spans="1:12" x14ac:dyDescent="0.25">
      <c r="A165" s="6">
        <v>3023</v>
      </c>
      <c r="B165" s="5" t="s">
        <v>155</v>
      </c>
      <c r="C165" s="5" t="s">
        <v>6</v>
      </c>
      <c r="D165" s="42">
        <v>17717</v>
      </c>
      <c r="E165" s="43">
        <v>29497.499999999996</v>
      </c>
      <c r="F165" s="43">
        <v>11780.499999999996</v>
      </c>
      <c r="G165" s="43">
        <v>17207</v>
      </c>
      <c r="H165" s="43">
        <v>28988</v>
      </c>
      <c r="I165" s="43">
        <f t="shared" si="9"/>
        <v>11781</v>
      </c>
      <c r="J165" s="43">
        <f t="shared" si="7"/>
        <v>-510</v>
      </c>
      <c r="K165" s="43">
        <f t="shared" si="8"/>
        <v>12291</v>
      </c>
      <c r="L165" s="44">
        <v>17207</v>
      </c>
    </row>
    <row r="166" spans="1:12" x14ac:dyDescent="0.25">
      <c r="A166" s="6">
        <v>3027</v>
      </c>
      <c r="B166" s="5" t="s">
        <v>156</v>
      </c>
      <c r="C166" s="5" t="s">
        <v>6</v>
      </c>
      <c r="D166" s="42">
        <v>8923</v>
      </c>
      <c r="E166" s="43">
        <v>15076.499999999998</v>
      </c>
      <c r="F166" s="43">
        <v>6153.4999999999982</v>
      </c>
      <c r="G166" s="43">
        <v>8795</v>
      </c>
      <c r="H166" s="43">
        <v>14949</v>
      </c>
      <c r="I166" s="43">
        <f t="shared" si="9"/>
        <v>6154</v>
      </c>
      <c r="J166" s="43">
        <f t="shared" si="7"/>
        <v>-128</v>
      </c>
      <c r="K166" s="43">
        <f t="shared" si="8"/>
        <v>6282</v>
      </c>
      <c r="L166" s="44">
        <v>8795</v>
      </c>
    </row>
    <row r="167" spans="1:12" x14ac:dyDescent="0.25">
      <c r="A167" s="6">
        <v>3029</v>
      </c>
      <c r="B167" s="5" t="s">
        <v>157</v>
      </c>
      <c r="C167" s="5" t="s">
        <v>6</v>
      </c>
      <c r="D167" s="42">
        <v>20776</v>
      </c>
      <c r="E167" s="43">
        <v>34741.499999999993</v>
      </c>
      <c r="F167" s="43">
        <v>13965.499999999993</v>
      </c>
      <c r="G167" s="43">
        <v>20266</v>
      </c>
      <c r="H167" s="43">
        <v>34232</v>
      </c>
      <c r="I167" s="43">
        <f t="shared" si="9"/>
        <v>13966</v>
      </c>
      <c r="J167" s="43">
        <f t="shared" si="7"/>
        <v>-510</v>
      </c>
      <c r="K167" s="43">
        <f t="shared" si="8"/>
        <v>14476</v>
      </c>
      <c r="L167" s="44">
        <v>20266</v>
      </c>
    </row>
    <row r="168" spans="1:12" x14ac:dyDescent="0.25">
      <c r="A168" s="6">
        <v>3032</v>
      </c>
      <c r="B168" s="5" t="s">
        <v>158</v>
      </c>
      <c r="C168" s="5" t="s">
        <v>6</v>
      </c>
      <c r="D168" s="42">
        <v>14021</v>
      </c>
      <c r="E168" s="43">
        <v>24471.999999999996</v>
      </c>
      <c r="F168" s="43">
        <v>10450.999999999996</v>
      </c>
      <c r="G168" s="43">
        <v>14276</v>
      </c>
      <c r="H168" s="43">
        <v>24727</v>
      </c>
      <c r="I168" s="43">
        <f t="shared" si="9"/>
        <v>10451</v>
      </c>
      <c r="J168" s="43">
        <f t="shared" si="7"/>
        <v>255</v>
      </c>
      <c r="K168" s="43">
        <f t="shared" si="8"/>
        <v>10196</v>
      </c>
      <c r="L168" s="44">
        <v>14276</v>
      </c>
    </row>
    <row r="169" spans="1:12" x14ac:dyDescent="0.25">
      <c r="A169" s="6">
        <v>3033</v>
      </c>
      <c r="B169" s="5" t="s">
        <v>159</v>
      </c>
      <c r="C169" s="5" t="s">
        <v>6</v>
      </c>
      <c r="D169" s="42">
        <v>20521</v>
      </c>
      <c r="E169" s="43">
        <v>34959.999999999993</v>
      </c>
      <c r="F169" s="43">
        <v>14438.999999999993</v>
      </c>
      <c r="G169" s="43">
        <v>20394</v>
      </c>
      <c r="H169" s="43">
        <v>34833</v>
      </c>
      <c r="I169" s="43">
        <f t="shared" si="9"/>
        <v>14439</v>
      </c>
      <c r="J169" s="43">
        <f t="shared" si="7"/>
        <v>-127</v>
      </c>
      <c r="K169" s="43">
        <f t="shared" si="8"/>
        <v>14566</v>
      </c>
      <c r="L169" s="44">
        <v>20394</v>
      </c>
    </row>
    <row r="170" spans="1:12" x14ac:dyDescent="0.25">
      <c r="A170" s="6">
        <v>3034</v>
      </c>
      <c r="B170" s="5" t="s">
        <v>160</v>
      </c>
      <c r="C170" s="5" t="s">
        <v>6</v>
      </c>
      <c r="D170" s="42">
        <v>18992</v>
      </c>
      <c r="E170" s="43">
        <v>31682.499999999996</v>
      </c>
      <c r="F170" s="43">
        <v>12690.499999999996</v>
      </c>
      <c r="G170" s="43">
        <v>18482</v>
      </c>
      <c r="H170" s="43">
        <v>31173</v>
      </c>
      <c r="I170" s="43">
        <f t="shared" si="9"/>
        <v>12691</v>
      </c>
      <c r="J170" s="43">
        <f t="shared" si="7"/>
        <v>-510</v>
      </c>
      <c r="K170" s="43">
        <f t="shared" si="8"/>
        <v>13201</v>
      </c>
      <c r="L170" s="44">
        <v>18482</v>
      </c>
    </row>
    <row r="171" spans="1:12" x14ac:dyDescent="0.25">
      <c r="A171" s="6">
        <v>3035</v>
      </c>
      <c r="B171" s="5" t="s">
        <v>161</v>
      </c>
      <c r="C171" s="5" t="s">
        <v>6</v>
      </c>
      <c r="D171" s="42">
        <v>15168</v>
      </c>
      <c r="E171" s="43">
        <v>33430.499999999993</v>
      </c>
      <c r="F171" s="43">
        <v>18262.499999999993</v>
      </c>
      <c r="G171" s="43">
        <v>19502</v>
      </c>
      <c r="H171" s="43">
        <v>37765</v>
      </c>
      <c r="I171" s="43">
        <f t="shared" si="9"/>
        <v>18263</v>
      </c>
      <c r="J171" s="43">
        <f t="shared" si="7"/>
        <v>4334</v>
      </c>
      <c r="K171" s="43">
        <f t="shared" si="8"/>
        <v>13929</v>
      </c>
      <c r="L171" s="44">
        <v>19502</v>
      </c>
    </row>
    <row r="172" spans="1:12" x14ac:dyDescent="0.25">
      <c r="A172" s="6">
        <v>3037</v>
      </c>
      <c r="B172" s="5" t="s">
        <v>162</v>
      </c>
      <c r="C172" s="5" t="s">
        <v>6</v>
      </c>
      <c r="D172" s="42">
        <v>21031</v>
      </c>
      <c r="E172" s="43">
        <v>30589.999999999996</v>
      </c>
      <c r="F172" s="43">
        <v>9558.9999999999964</v>
      </c>
      <c r="G172" s="43">
        <v>17845</v>
      </c>
      <c r="H172" s="43">
        <v>27404</v>
      </c>
      <c r="I172" s="43">
        <f t="shared" si="9"/>
        <v>9559</v>
      </c>
      <c r="J172" s="43">
        <f t="shared" si="7"/>
        <v>-3186</v>
      </c>
      <c r="K172" s="43">
        <f t="shared" si="8"/>
        <v>12745</v>
      </c>
      <c r="L172" s="44">
        <v>17845</v>
      </c>
    </row>
    <row r="173" spans="1:12" x14ac:dyDescent="0.25">
      <c r="A173" s="6">
        <v>3042</v>
      </c>
      <c r="B173" s="5" t="s">
        <v>163</v>
      </c>
      <c r="C173" s="5" t="s">
        <v>6</v>
      </c>
      <c r="D173" s="42">
        <v>12109</v>
      </c>
      <c r="E173" s="43">
        <v>23160.999999999996</v>
      </c>
      <c r="F173" s="43">
        <v>11051.999999999996</v>
      </c>
      <c r="G173" s="43">
        <v>13511</v>
      </c>
      <c r="H173" s="43">
        <v>24563</v>
      </c>
      <c r="I173" s="43">
        <f t="shared" si="9"/>
        <v>11052</v>
      </c>
      <c r="J173" s="43">
        <f t="shared" si="7"/>
        <v>1402</v>
      </c>
      <c r="K173" s="43">
        <f t="shared" si="8"/>
        <v>9650</v>
      </c>
      <c r="L173" s="44">
        <v>13511</v>
      </c>
    </row>
    <row r="174" spans="1:12" x14ac:dyDescent="0.25">
      <c r="A174" s="6">
        <v>3043</v>
      </c>
      <c r="B174" s="5" t="s">
        <v>164</v>
      </c>
      <c r="C174" s="5" t="s">
        <v>6</v>
      </c>
      <c r="D174" s="42">
        <v>4844</v>
      </c>
      <c r="E174" s="43">
        <v>10924.999999999998</v>
      </c>
      <c r="F174" s="43">
        <v>6080.9999999999982</v>
      </c>
      <c r="G174" s="43">
        <v>6373</v>
      </c>
      <c r="H174" s="43">
        <v>12454</v>
      </c>
      <c r="I174" s="43">
        <f t="shared" si="9"/>
        <v>6081</v>
      </c>
      <c r="J174" s="43">
        <f t="shared" si="7"/>
        <v>1529</v>
      </c>
      <c r="K174" s="43">
        <f t="shared" si="8"/>
        <v>4552</v>
      </c>
      <c r="L174" s="44">
        <v>6373</v>
      </c>
    </row>
    <row r="175" spans="1:12" x14ac:dyDescent="0.25">
      <c r="A175" s="6">
        <v>3050</v>
      </c>
      <c r="B175" s="5" t="s">
        <v>165</v>
      </c>
      <c r="C175" s="5" t="s">
        <v>6</v>
      </c>
      <c r="D175" s="42">
        <v>58886</v>
      </c>
      <c r="E175" s="43">
        <v>99854.499999999985</v>
      </c>
      <c r="F175" s="43">
        <v>40968.499999999985</v>
      </c>
      <c r="G175" s="43">
        <v>58249</v>
      </c>
      <c r="H175" s="43">
        <v>99218</v>
      </c>
      <c r="I175" s="43">
        <f t="shared" si="9"/>
        <v>40969</v>
      </c>
      <c r="J175" s="43">
        <f t="shared" si="7"/>
        <v>-637</v>
      </c>
      <c r="K175" s="43">
        <f t="shared" si="8"/>
        <v>41606</v>
      </c>
      <c r="L175" s="44">
        <v>58249</v>
      </c>
    </row>
    <row r="176" spans="1:12" x14ac:dyDescent="0.25">
      <c r="A176" s="6">
        <v>3052</v>
      </c>
      <c r="B176" s="5" t="s">
        <v>166</v>
      </c>
      <c r="C176" s="5" t="s">
        <v>6</v>
      </c>
      <c r="D176" s="42">
        <v>18609</v>
      </c>
      <c r="E176" s="43">
        <v>43262.999999999993</v>
      </c>
      <c r="F176" s="43">
        <v>24653.999999999993</v>
      </c>
      <c r="G176" s="43">
        <v>25237</v>
      </c>
      <c r="H176" s="43">
        <v>49891</v>
      </c>
      <c r="I176" s="43">
        <f t="shared" si="9"/>
        <v>24654</v>
      </c>
      <c r="J176" s="43">
        <f t="shared" si="7"/>
        <v>6628</v>
      </c>
      <c r="K176" s="43">
        <f t="shared" si="8"/>
        <v>18026</v>
      </c>
      <c r="L176" s="44">
        <v>25237</v>
      </c>
    </row>
    <row r="177" spans="1:12" x14ac:dyDescent="0.25">
      <c r="A177" s="6">
        <v>3053</v>
      </c>
      <c r="B177" s="5" t="s">
        <v>167</v>
      </c>
      <c r="C177" s="5" t="s">
        <v>6</v>
      </c>
      <c r="D177" s="42">
        <v>13129</v>
      </c>
      <c r="E177" s="43">
        <v>22942.499999999996</v>
      </c>
      <c r="F177" s="43">
        <v>9813.4999999999964</v>
      </c>
      <c r="G177" s="43">
        <v>13384</v>
      </c>
      <c r="H177" s="43">
        <v>23198</v>
      </c>
      <c r="I177" s="43">
        <f t="shared" si="9"/>
        <v>9814</v>
      </c>
      <c r="J177" s="43">
        <f t="shared" si="7"/>
        <v>255</v>
      </c>
      <c r="K177" s="43">
        <f t="shared" si="8"/>
        <v>9559</v>
      </c>
      <c r="L177" s="44">
        <v>13384</v>
      </c>
    </row>
    <row r="178" spans="1:12" x14ac:dyDescent="0.25">
      <c r="A178" s="6">
        <v>3054</v>
      </c>
      <c r="B178" s="5" t="s">
        <v>168</v>
      </c>
      <c r="C178" s="5" t="s">
        <v>6</v>
      </c>
      <c r="D178" s="42">
        <v>12491</v>
      </c>
      <c r="E178" s="43">
        <v>22286.999999999996</v>
      </c>
      <c r="F178" s="43">
        <v>9795.9999999999964</v>
      </c>
      <c r="G178" s="43">
        <v>13001</v>
      </c>
      <c r="H178" s="43">
        <v>22797</v>
      </c>
      <c r="I178" s="43">
        <f t="shared" si="9"/>
        <v>9796</v>
      </c>
      <c r="J178" s="43">
        <f t="shared" si="7"/>
        <v>510</v>
      </c>
      <c r="K178" s="43">
        <f t="shared" si="8"/>
        <v>9286</v>
      </c>
      <c r="L178" s="44">
        <v>13001</v>
      </c>
    </row>
    <row r="179" spans="1:12" x14ac:dyDescent="0.25">
      <c r="A179" s="6">
        <v>3055</v>
      </c>
      <c r="B179" s="5" t="s">
        <v>169</v>
      </c>
      <c r="C179" s="5" t="s">
        <v>6</v>
      </c>
      <c r="D179" s="42">
        <v>23325</v>
      </c>
      <c r="E179" s="43">
        <v>41296.499999999993</v>
      </c>
      <c r="F179" s="43">
        <v>17971.499999999993</v>
      </c>
      <c r="G179" s="43">
        <v>24090</v>
      </c>
      <c r="H179" s="43">
        <v>42062</v>
      </c>
      <c r="I179" s="43">
        <f t="shared" si="9"/>
        <v>17972</v>
      </c>
      <c r="J179" s="43">
        <f t="shared" si="7"/>
        <v>765</v>
      </c>
      <c r="K179" s="43">
        <f t="shared" si="8"/>
        <v>17207</v>
      </c>
      <c r="L179" s="44">
        <v>24090</v>
      </c>
    </row>
    <row r="180" spans="1:12" x14ac:dyDescent="0.25">
      <c r="A180" s="6">
        <v>3057</v>
      </c>
      <c r="B180" s="5" t="s">
        <v>167</v>
      </c>
      <c r="C180" s="5" t="s">
        <v>6</v>
      </c>
      <c r="D180" s="42">
        <v>12746</v>
      </c>
      <c r="E180" s="43">
        <v>18790.999999999996</v>
      </c>
      <c r="F180" s="43">
        <v>6044.9999999999964</v>
      </c>
      <c r="G180" s="43">
        <v>10962</v>
      </c>
      <c r="H180" s="43">
        <v>17007</v>
      </c>
      <c r="I180" s="43">
        <f t="shared" si="9"/>
        <v>6045</v>
      </c>
      <c r="J180" s="43">
        <f t="shared" si="7"/>
        <v>-1784</v>
      </c>
      <c r="K180" s="43">
        <f t="shared" si="8"/>
        <v>7829</v>
      </c>
      <c r="L180" s="44">
        <v>10962</v>
      </c>
    </row>
    <row r="181" spans="1:12" x14ac:dyDescent="0.25">
      <c r="A181" s="6">
        <v>3059</v>
      </c>
      <c r="B181" s="5" t="s">
        <v>170</v>
      </c>
      <c r="C181" s="5" t="s">
        <v>6</v>
      </c>
      <c r="D181" s="42">
        <v>7775</v>
      </c>
      <c r="E181" s="43">
        <v>13546.999999999998</v>
      </c>
      <c r="F181" s="43">
        <v>5771.9999999999982</v>
      </c>
      <c r="G181" s="43">
        <v>7903</v>
      </c>
      <c r="H181" s="43">
        <v>13675</v>
      </c>
      <c r="I181" s="43">
        <f t="shared" si="9"/>
        <v>5772</v>
      </c>
      <c r="J181" s="43">
        <f t="shared" si="7"/>
        <v>128</v>
      </c>
      <c r="K181" s="43">
        <f t="shared" si="8"/>
        <v>5644</v>
      </c>
      <c r="L181" s="44">
        <v>7903</v>
      </c>
    </row>
    <row r="182" spans="1:12" x14ac:dyDescent="0.25">
      <c r="A182" s="6">
        <v>3061</v>
      </c>
      <c r="B182" s="5" t="s">
        <v>171</v>
      </c>
      <c r="C182" s="5" t="s">
        <v>6</v>
      </c>
      <c r="D182" s="42">
        <v>10834</v>
      </c>
      <c r="E182" s="43">
        <v>16824.499999999996</v>
      </c>
      <c r="F182" s="43">
        <v>5990.4999999999964</v>
      </c>
      <c r="G182" s="43">
        <v>9815</v>
      </c>
      <c r="H182" s="43">
        <v>15806</v>
      </c>
      <c r="I182" s="43">
        <f t="shared" si="9"/>
        <v>5991</v>
      </c>
      <c r="J182" s="43">
        <f t="shared" si="7"/>
        <v>-1019</v>
      </c>
      <c r="K182" s="43">
        <f t="shared" si="8"/>
        <v>7010</v>
      </c>
      <c r="L182" s="44">
        <v>9815</v>
      </c>
    </row>
    <row r="183" spans="1:12" x14ac:dyDescent="0.25">
      <c r="A183" s="6">
        <v>3062</v>
      </c>
      <c r="B183" s="5" t="s">
        <v>172</v>
      </c>
      <c r="C183" s="5" t="s">
        <v>6</v>
      </c>
      <c r="D183" s="42">
        <v>10325</v>
      </c>
      <c r="E183" s="43">
        <v>24690.499999999996</v>
      </c>
      <c r="F183" s="43">
        <v>14365.499999999996</v>
      </c>
      <c r="G183" s="43">
        <v>14403</v>
      </c>
      <c r="H183" s="43">
        <v>28769</v>
      </c>
      <c r="I183" s="43">
        <f t="shared" si="9"/>
        <v>14366</v>
      </c>
      <c r="J183" s="43">
        <f t="shared" si="7"/>
        <v>4078</v>
      </c>
      <c r="K183" s="43">
        <f t="shared" si="8"/>
        <v>10288</v>
      </c>
      <c r="L183" s="44">
        <v>14403</v>
      </c>
    </row>
    <row r="184" spans="1:12" x14ac:dyDescent="0.25">
      <c r="A184" s="6">
        <v>3067</v>
      </c>
      <c r="B184" s="5" t="s">
        <v>173</v>
      </c>
      <c r="C184" s="5" t="s">
        <v>6</v>
      </c>
      <c r="D184" s="42">
        <v>16060</v>
      </c>
      <c r="E184" s="43">
        <v>30152.999999999996</v>
      </c>
      <c r="F184" s="43">
        <v>14092.999999999996</v>
      </c>
      <c r="G184" s="43">
        <v>17590</v>
      </c>
      <c r="H184" s="43">
        <v>31683</v>
      </c>
      <c r="I184" s="43">
        <f t="shared" si="9"/>
        <v>14093</v>
      </c>
      <c r="J184" s="43">
        <f t="shared" si="7"/>
        <v>1530</v>
      </c>
      <c r="K184" s="43">
        <f t="shared" si="8"/>
        <v>12563</v>
      </c>
      <c r="L184" s="44">
        <v>17590</v>
      </c>
    </row>
    <row r="185" spans="1:12" x14ac:dyDescent="0.25">
      <c r="A185" s="6">
        <v>3069</v>
      </c>
      <c r="B185" s="5" t="s">
        <v>174</v>
      </c>
      <c r="C185" s="5" t="s">
        <v>6</v>
      </c>
      <c r="D185" s="42">
        <v>5736</v>
      </c>
      <c r="E185" s="43">
        <v>14857.999999999998</v>
      </c>
      <c r="F185" s="43">
        <v>9121.9999999999982</v>
      </c>
      <c r="G185" s="43">
        <v>8668</v>
      </c>
      <c r="H185" s="43">
        <v>17790</v>
      </c>
      <c r="I185" s="43">
        <f t="shared" si="9"/>
        <v>9122</v>
      </c>
      <c r="J185" s="43">
        <f t="shared" si="7"/>
        <v>2932</v>
      </c>
      <c r="K185" s="43">
        <f t="shared" si="8"/>
        <v>6190</v>
      </c>
      <c r="L185" s="44">
        <v>8668</v>
      </c>
    </row>
    <row r="186" spans="1:12" x14ac:dyDescent="0.25">
      <c r="A186" s="6">
        <v>3073</v>
      </c>
      <c r="B186" s="5" t="s">
        <v>175</v>
      </c>
      <c r="C186" s="5" t="s">
        <v>6</v>
      </c>
      <c r="D186" s="42">
        <v>24472</v>
      </c>
      <c r="E186" s="43">
        <v>41514.999999999993</v>
      </c>
      <c r="F186" s="43">
        <v>17042.999999999993</v>
      </c>
      <c r="G186" s="43">
        <v>24218</v>
      </c>
      <c r="H186" s="43">
        <v>41261</v>
      </c>
      <c r="I186" s="43">
        <f t="shared" si="9"/>
        <v>17043</v>
      </c>
      <c r="J186" s="43">
        <f t="shared" si="7"/>
        <v>-254</v>
      </c>
      <c r="K186" s="43">
        <f t="shared" si="8"/>
        <v>17297</v>
      </c>
      <c r="L186" s="44">
        <v>24218</v>
      </c>
    </row>
    <row r="187" spans="1:12" x14ac:dyDescent="0.25">
      <c r="A187" s="6">
        <v>3081</v>
      </c>
      <c r="B187" s="5" t="s">
        <v>176</v>
      </c>
      <c r="C187" s="5" t="s">
        <v>6</v>
      </c>
      <c r="D187" s="42">
        <v>62710</v>
      </c>
      <c r="E187" s="43">
        <v>102039.49999999999</v>
      </c>
      <c r="F187" s="43">
        <v>39329.499999999985</v>
      </c>
      <c r="G187" s="43">
        <v>59524</v>
      </c>
      <c r="H187" s="43">
        <v>98854</v>
      </c>
      <c r="I187" s="43">
        <f t="shared" si="9"/>
        <v>39330</v>
      </c>
      <c r="J187" s="43">
        <f t="shared" si="7"/>
        <v>-3186</v>
      </c>
      <c r="K187" s="43">
        <f t="shared" si="8"/>
        <v>42516</v>
      </c>
      <c r="L187" s="44">
        <v>59524</v>
      </c>
    </row>
    <row r="188" spans="1:12" x14ac:dyDescent="0.25">
      <c r="A188" s="6">
        <v>3082</v>
      </c>
      <c r="B188" s="5" t="s">
        <v>177</v>
      </c>
      <c r="C188" s="5" t="s">
        <v>6</v>
      </c>
      <c r="D188" s="42">
        <v>8030</v>
      </c>
      <c r="E188" s="43">
        <v>11798.999999999998</v>
      </c>
      <c r="F188" s="43">
        <v>3768.9999999999982</v>
      </c>
      <c r="G188" s="43">
        <v>6883</v>
      </c>
      <c r="H188" s="43">
        <v>10652</v>
      </c>
      <c r="I188" s="43">
        <f t="shared" si="9"/>
        <v>3769</v>
      </c>
      <c r="J188" s="43">
        <f t="shared" si="7"/>
        <v>-1147</v>
      </c>
      <c r="K188" s="43">
        <f t="shared" si="8"/>
        <v>4916</v>
      </c>
      <c r="L188" s="44">
        <v>6883</v>
      </c>
    </row>
    <row r="189" spans="1:12" x14ac:dyDescent="0.25">
      <c r="A189" s="6">
        <v>3083</v>
      </c>
      <c r="B189" s="5" t="s">
        <v>178</v>
      </c>
      <c r="C189" s="5" t="s">
        <v>6</v>
      </c>
      <c r="D189" s="42">
        <v>5099</v>
      </c>
      <c r="E189" s="43">
        <v>10924.999999999998</v>
      </c>
      <c r="F189" s="43">
        <v>5825.9999999999982</v>
      </c>
      <c r="G189" s="43">
        <v>6373</v>
      </c>
      <c r="H189" s="43">
        <v>12199</v>
      </c>
      <c r="I189" s="43">
        <f t="shared" si="9"/>
        <v>5826</v>
      </c>
      <c r="J189" s="43">
        <f t="shared" si="7"/>
        <v>1274</v>
      </c>
      <c r="K189" s="43">
        <f t="shared" si="8"/>
        <v>4552</v>
      </c>
      <c r="L189" s="44">
        <v>6373</v>
      </c>
    </row>
    <row r="190" spans="1:12" x14ac:dyDescent="0.25">
      <c r="A190" s="6">
        <v>3084</v>
      </c>
      <c r="B190" s="5" t="s">
        <v>179</v>
      </c>
      <c r="C190" s="5" t="s">
        <v>6</v>
      </c>
      <c r="D190" s="42">
        <v>16443</v>
      </c>
      <c r="E190" s="43">
        <v>29278.999999999996</v>
      </c>
      <c r="F190" s="43">
        <v>12835.999999999996</v>
      </c>
      <c r="G190" s="43">
        <v>17080</v>
      </c>
      <c r="H190" s="43">
        <v>29916</v>
      </c>
      <c r="I190" s="43">
        <f t="shared" si="9"/>
        <v>12836</v>
      </c>
      <c r="J190" s="43">
        <f t="shared" si="7"/>
        <v>637</v>
      </c>
      <c r="K190" s="43">
        <f t="shared" si="8"/>
        <v>12199</v>
      </c>
      <c r="L190" s="44">
        <v>17080</v>
      </c>
    </row>
    <row r="191" spans="1:12" x14ac:dyDescent="0.25">
      <c r="A191" s="6">
        <v>3088</v>
      </c>
      <c r="B191" s="5" t="s">
        <v>180</v>
      </c>
      <c r="C191" s="5" t="s">
        <v>6</v>
      </c>
      <c r="D191" s="42">
        <v>17972</v>
      </c>
      <c r="E191" s="43">
        <v>38455.999999999993</v>
      </c>
      <c r="F191" s="43">
        <v>20483.999999999993</v>
      </c>
      <c r="G191" s="43">
        <v>22433</v>
      </c>
      <c r="H191" s="43">
        <v>42917</v>
      </c>
      <c r="I191" s="43">
        <f t="shared" si="9"/>
        <v>20484</v>
      </c>
      <c r="J191" s="43">
        <f t="shared" si="7"/>
        <v>4461</v>
      </c>
      <c r="K191" s="43">
        <f t="shared" si="8"/>
        <v>16023</v>
      </c>
      <c r="L191" s="44">
        <v>22433</v>
      </c>
    </row>
    <row r="192" spans="1:12" x14ac:dyDescent="0.25">
      <c r="A192" s="6">
        <v>3089</v>
      </c>
      <c r="B192" s="5" t="s">
        <v>181</v>
      </c>
      <c r="C192" s="5" t="s">
        <v>6</v>
      </c>
      <c r="D192" s="42">
        <v>10070</v>
      </c>
      <c r="E192" s="43">
        <v>34959.999999999993</v>
      </c>
      <c r="F192" s="43">
        <v>24889.999999999993</v>
      </c>
      <c r="G192" s="43">
        <v>20394</v>
      </c>
      <c r="H192" s="43">
        <v>45284</v>
      </c>
      <c r="I192" s="43">
        <f t="shared" si="9"/>
        <v>24890</v>
      </c>
      <c r="J192" s="43">
        <f t="shared" si="7"/>
        <v>10324</v>
      </c>
      <c r="K192" s="43">
        <f t="shared" si="8"/>
        <v>14566</v>
      </c>
      <c r="L192" s="44">
        <v>20394</v>
      </c>
    </row>
    <row r="193" spans="1:12" x14ac:dyDescent="0.25">
      <c r="A193" s="6">
        <v>3090</v>
      </c>
      <c r="B193" s="5" t="s">
        <v>182</v>
      </c>
      <c r="C193" s="5" t="s">
        <v>6</v>
      </c>
      <c r="D193" s="42">
        <v>10834</v>
      </c>
      <c r="E193" s="43">
        <v>19227.999999999996</v>
      </c>
      <c r="F193" s="43">
        <v>8393.9999999999964</v>
      </c>
      <c r="G193" s="43">
        <v>11217</v>
      </c>
      <c r="H193" s="43">
        <v>19611</v>
      </c>
      <c r="I193" s="43">
        <f t="shared" si="9"/>
        <v>8394</v>
      </c>
      <c r="J193" s="43">
        <f t="shared" si="7"/>
        <v>383</v>
      </c>
      <c r="K193" s="43">
        <f t="shared" si="8"/>
        <v>8011</v>
      </c>
      <c r="L193" s="44">
        <v>11217</v>
      </c>
    </row>
    <row r="194" spans="1:12" x14ac:dyDescent="0.25">
      <c r="A194" s="6">
        <v>3091</v>
      </c>
      <c r="B194" s="5" t="s">
        <v>183</v>
      </c>
      <c r="C194" s="5" t="s">
        <v>6</v>
      </c>
      <c r="D194" s="42">
        <v>7266</v>
      </c>
      <c r="E194" s="43">
        <v>14420.999999999998</v>
      </c>
      <c r="F194" s="43">
        <v>7154.9999999999982</v>
      </c>
      <c r="G194" s="43">
        <v>8413</v>
      </c>
      <c r="H194" s="43">
        <v>15568</v>
      </c>
      <c r="I194" s="43">
        <f t="shared" si="9"/>
        <v>7155</v>
      </c>
      <c r="J194" s="43">
        <f t="shared" si="7"/>
        <v>1147</v>
      </c>
      <c r="K194" s="43">
        <f t="shared" si="8"/>
        <v>6008</v>
      </c>
      <c r="L194" s="44">
        <v>8413</v>
      </c>
    </row>
    <row r="195" spans="1:12" x14ac:dyDescent="0.25">
      <c r="A195" s="6">
        <v>3092</v>
      </c>
      <c r="B195" s="5" t="s">
        <v>184</v>
      </c>
      <c r="C195" s="5" t="s">
        <v>6</v>
      </c>
      <c r="D195" s="42">
        <v>13893</v>
      </c>
      <c r="E195" s="43">
        <v>23597.999999999996</v>
      </c>
      <c r="F195" s="43">
        <v>9704.9999999999964</v>
      </c>
      <c r="G195" s="43">
        <v>13766</v>
      </c>
      <c r="H195" s="43">
        <v>23471</v>
      </c>
      <c r="I195" s="43">
        <f t="shared" si="9"/>
        <v>9705</v>
      </c>
      <c r="J195" s="43">
        <f t="shared" si="7"/>
        <v>-127</v>
      </c>
      <c r="K195" s="43">
        <f t="shared" si="8"/>
        <v>9832</v>
      </c>
      <c r="L195" s="44">
        <v>13766</v>
      </c>
    </row>
    <row r="196" spans="1:12" x14ac:dyDescent="0.25">
      <c r="A196" s="6">
        <v>3106</v>
      </c>
      <c r="B196" s="5" t="s">
        <v>185</v>
      </c>
      <c r="C196" s="5" t="s">
        <v>6</v>
      </c>
      <c r="D196" s="42">
        <v>34032</v>
      </c>
      <c r="E196" s="43">
        <v>48943.999999999993</v>
      </c>
      <c r="F196" s="43">
        <v>14911.999999999993</v>
      </c>
      <c r="G196" s="43">
        <v>28551</v>
      </c>
      <c r="H196" s="43">
        <v>43463</v>
      </c>
      <c r="I196" s="43">
        <f t="shared" si="9"/>
        <v>14912</v>
      </c>
      <c r="J196" s="43">
        <f t="shared" ref="J196:J259" si="10">ROUNDUP(E196*7/12,0)-D196</f>
        <v>-5481</v>
      </c>
      <c r="K196" s="43">
        <f t="shared" ref="K196:K259" si="11">I196-J196</f>
        <v>20393</v>
      </c>
      <c r="L196" s="44">
        <v>28551</v>
      </c>
    </row>
    <row r="197" spans="1:12" x14ac:dyDescent="0.25">
      <c r="A197" s="6">
        <v>3108</v>
      </c>
      <c r="B197" s="5" t="s">
        <v>186</v>
      </c>
      <c r="C197" s="5" t="s">
        <v>6</v>
      </c>
      <c r="D197" s="42">
        <v>16952</v>
      </c>
      <c r="E197" s="43">
        <v>36707.999999999993</v>
      </c>
      <c r="F197" s="43">
        <v>19755.999999999993</v>
      </c>
      <c r="G197" s="43">
        <v>21413</v>
      </c>
      <c r="H197" s="43">
        <v>41169</v>
      </c>
      <c r="I197" s="43">
        <f t="shared" ref="I197:I260" si="12">ROUND(F197,0)</f>
        <v>19756</v>
      </c>
      <c r="J197" s="43">
        <f t="shared" si="10"/>
        <v>4461</v>
      </c>
      <c r="K197" s="43">
        <f t="shared" si="11"/>
        <v>15295</v>
      </c>
      <c r="L197" s="44">
        <v>21413</v>
      </c>
    </row>
    <row r="198" spans="1:12" x14ac:dyDescent="0.25">
      <c r="A198" s="6">
        <v>3109</v>
      </c>
      <c r="B198" s="5" t="s">
        <v>187</v>
      </c>
      <c r="C198" s="5" t="s">
        <v>6</v>
      </c>
      <c r="D198" s="42">
        <v>19247</v>
      </c>
      <c r="E198" s="43">
        <v>32993.499999999993</v>
      </c>
      <c r="F198" s="43">
        <v>13746.499999999993</v>
      </c>
      <c r="G198" s="43">
        <v>19247</v>
      </c>
      <c r="H198" s="43">
        <v>32994</v>
      </c>
      <c r="I198" s="43">
        <f t="shared" si="12"/>
        <v>13747</v>
      </c>
      <c r="J198" s="43">
        <f t="shared" si="10"/>
        <v>0</v>
      </c>
      <c r="K198" s="43">
        <f t="shared" si="11"/>
        <v>13747</v>
      </c>
      <c r="L198" s="44">
        <v>19247</v>
      </c>
    </row>
    <row r="199" spans="1:12" x14ac:dyDescent="0.25">
      <c r="A199" s="6">
        <v>3111</v>
      </c>
      <c r="B199" s="5" t="s">
        <v>188</v>
      </c>
      <c r="C199" s="5" t="s">
        <v>6</v>
      </c>
      <c r="D199" s="42">
        <v>10197</v>
      </c>
      <c r="E199" s="43">
        <v>18572.499999999996</v>
      </c>
      <c r="F199" s="43">
        <v>8375.4999999999964</v>
      </c>
      <c r="G199" s="43">
        <v>10834</v>
      </c>
      <c r="H199" s="43">
        <v>19210</v>
      </c>
      <c r="I199" s="43">
        <f t="shared" si="12"/>
        <v>8376</v>
      </c>
      <c r="J199" s="43">
        <f t="shared" si="10"/>
        <v>637</v>
      </c>
      <c r="K199" s="43">
        <f t="shared" si="11"/>
        <v>7739</v>
      </c>
      <c r="L199" s="44">
        <v>10834</v>
      </c>
    </row>
    <row r="200" spans="1:12" x14ac:dyDescent="0.25">
      <c r="A200" s="6">
        <v>3117</v>
      </c>
      <c r="B200" s="5" t="s">
        <v>189</v>
      </c>
      <c r="C200" s="5" t="s">
        <v>6</v>
      </c>
      <c r="D200" s="42">
        <v>9177</v>
      </c>
      <c r="E200" s="43">
        <v>21194.499999999996</v>
      </c>
      <c r="F200" s="43">
        <v>12017.499999999996</v>
      </c>
      <c r="G200" s="43">
        <v>12364</v>
      </c>
      <c r="H200" s="43">
        <v>24382</v>
      </c>
      <c r="I200" s="43">
        <f t="shared" si="12"/>
        <v>12018</v>
      </c>
      <c r="J200" s="43">
        <f t="shared" si="10"/>
        <v>3187</v>
      </c>
      <c r="K200" s="43">
        <f t="shared" si="11"/>
        <v>8831</v>
      </c>
      <c r="L200" s="44">
        <v>12364</v>
      </c>
    </row>
    <row r="201" spans="1:12" x14ac:dyDescent="0.25">
      <c r="A201" s="6">
        <v>3120</v>
      </c>
      <c r="B201" s="5" t="s">
        <v>190</v>
      </c>
      <c r="C201" s="5" t="s">
        <v>6</v>
      </c>
      <c r="D201" s="42">
        <v>16698</v>
      </c>
      <c r="E201" s="43">
        <v>29060.499999999996</v>
      </c>
      <c r="F201" s="43">
        <v>12362.499999999996</v>
      </c>
      <c r="G201" s="43">
        <v>16952</v>
      </c>
      <c r="H201" s="43">
        <v>29315</v>
      </c>
      <c r="I201" s="43">
        <f t="shared" si="12"/>
        <v>12363</v>
      </c>
      <c r="J201" s="43">
        <f t="shared" si="10"/>
        <v>254</v>
      </c>
      <c r="K201" s="43">
        <f t="shared" si="11"/>
        <v>12109</v>
      </c>
      <c r="L201" s="44">
        <v>16952</v>
      </c>
    </row>
    <row r="202" spans="1:12" x14ac:dyDescent="0.25">
      <c r="A202" s="6">
        <v>3122</v>
      </c>
      <c r="B202" s="5" t="s">
        <v>191</v>
      </c>
      <c r="C202" s="5" t="s">
        <v>6</v>
      </c>
      <c r="D202" s="42">
        <v>41807</v>
      </c>
      <c r="E202" s="43">
        <v>68390.499999999985</v>
      </c>
      <c r="F202" s="43">
        <v>26583.499999999985</v>
      </c>
      <c r="G202" s="43">
        <v>39895</v>
      </c>
      <c r="H202" s="43">
        <v>66479</v>
      </c>
      <c r="I202" s="43">
        <f t="shared" si="12"/>
        <v>26584</v>
      </c>
      <c r="J202" s="43">
        <f t="shared" si="10"/>
        <v>-1912</v>
      </c>
      <c r="K202" s="43">
        <f t="shared" si="11"/>
        <v>28496</v>
      </c>
      <c r="L202" s="44">
        <v>39895</v>
      </c>
    </row>
    <row r="203" spans="1:12" x14ac:dyDescent="0.25">
      <c r="A203" s="6">
        <v>3123</v>
      </c>
      <c r="B203" s="5" t="s">
        <v>192</v>
      </c>
      <c r="C203" s="5" t="s">
        <v>6</v>
      </c>
      <c r="D203" s="42">
        <v>7521</v>
      </c>
      <c r="E203" s="43">
        <v>11580.499999999998</v>
      </c>
      <c r="F203" s="43">
        <v>4059.4999999999982</v>
      </c>
      <c r="G203" s="43">
        <v>6756</v>
      </c>
      <c r="H203" s="43">
        <v>10816</v>
      </c>
      <c r="I203" s="43">
        <f t="shared" si="12"/>
        <v>4060</v>
      </c>
      <c r="J203" s="43">
        <f t="shared" si="10"/>
        <v>-765</v>
      </c>
      <c r="K203" s="43">
        <f t="shared" si="11"/>
        <v>4825</v>
      </c>
      <c r="L203" s="44">
        <v>6756</v>
      </c>
    </row>
    <row r="204" spans="1:12" x14ac:dyDescent="0.25">
      <c r="A204" s="6">
        <v>3126</v>
      </c>
      <c r="B204" s="5" t="s">
        <v>193</v>
      </c>
      <c r="C204" s="5" t="s">
        <v>6</v>
      </c>
      <c r="D204" s="42">
        <v>5864</v>
      </c>
      <c r="E204" s="43">
        <v>10050.999999999998</v>
      </c>
      <c r="F204" s="43">
        <v>4186.9999999999982</v>
      </c>
      <c r="G204" s="43">
        <v>5864</v>
      </c>
      <c r="H204" s="43">
        <v>10051</v>
      </c>
      <c r="I204" s="43">
        <f t="shared" si="12"/>
        <v>4187</v>
      </c>
      <c r="J204" s="43">
        <f t="shared" si="10"/>
        <v>0</v>
      </c>
      <c r="K204" s="43">
        <f t="shared" si="11"/>
        <v>4187</v>
      </c>
      <c r="L204" s="44">
        <v>5864</v>
      </c>
    </row>
    <row r="205" spans="1:12" x14ac:dyDescent="0.25">
      <c r="A205" s="6">
        <v>3129</v>
      </c>
      <c r="B205" s="5" t="s">
        <v>194</v>
      </c>
      <c r="C205" s="5" t="s">
        <v>6</v>
      </c>
      <c r="D205" s="42">
        <v>37473</v>
      </c>
      <c r="E205" s="43">
        <v>59213.499999999993</v>
      </c>
      <c r="F205" s="43">
        <v>21740.499999999993</v>
      </c>
      <c r="G205" s="43">
        <v>34542</v>
      </c>
      <c r="H205" s="43">
        <v>56283</v>
      </c>
      <c r="I205" s="43">
        <f t="shared" si="12"/>
        <v>21741</v>
      </c>
      <c r="J205" s="43">
        <f t="shared" si="10"/>
        <v>-2931</v>
      </c>
      <c r="K205" s="43">
        <f t="shared" si="11"/>
        <v>24672</v>
      </c>
      <c r="L205" s="44">
        <v>34542</v>
      </c>
    </row>
    <row r="206" spans="1:12" x14ac:dyDescent="0.25">
      <c r="A206" s="6">
        <v>3130</v>
      </c>
      <c r="B206" s="5" t="s">
        <v>195</v>
      </c>
      <c r="C206" s="5" t="s">
        <v>6</v>
      </c>
      <c r="D206" s="42">
        <v>11217</v>
      </c>
      <c r="E206" s="43">
        <v>19446.499999999996</v>
      </c>
      <c r="F206" s="43">
        <v>8229.4999999999964</v>
      </c>
      <c r="G206" s="43">
        <v>11344</v>
      </c>
      <c r="H206" s="43">
        <v>19574</v>
      </c>
      <c r="I206" s="43">
        <f t="shared" si="12"/>
        <v>8230</v>
      </c>
      <c r="J206" s="43">
        <f t="shared" si="10"/>
        <v>127</v>
      </c>
      <c r="K206" s="43">
        <f t="shared" si="11"/>
        <v>8103</v>
      </c>
      <c r="L206" s="44">
        <v>11344</v>
      </c>
    </row>
    <row r="207" spans="1:12" x14ac:dyDescent="0.25">
      <c r="A207" s="6">
        <v>3134</v>
      </c>
      <c r="B207" s="5" t="s">
        <v>196</v>
      </c>
      <c r="C207" s="5" t="s">
        <v>6</v>
      </c>
      <c r="D207" s="42">
        <v>11344</v>
      </c>
      <c r="E207" s="43">
        <v>17916.999999999996</v>
      </c>
      <c r="F207" s="43">
        <v>6572.9999999999964</v>
      </c>
      <c r="G207" s="43">
        <v>10452</v>
      </c>
      <c r="H207" s="43">
        <v>17025</v>
      </c>
      <c r="I207" s="43">
        <f t="shared" si="12"/>
        <v>6573</v>
      </c>
      <c r="J207" s="43">
        <f t="shared" si="10"/>
        <v>-892</v>
      </c>
      <c r="K207" s="43">
        <f t="shared" si="11"/>
        <v>7465</v>
      </c>
      <c r="L207" s="44">
        <v>10452</v>
      </c>
    </row>
    <row r="208" spans="1:12" x14ac:dyDescent="0.25">
      <c r="A208" s="6">
        <v>3136</v>
      </c>
      <c r="B208" s="5" t="s">
        <v>197</v>
      </c>
      <c r="C208" s="5" t="s">
        <v>6</v>
      </c>
      <c r="D208" s="42">
        <v>8668</v>
      </c>
      <c r="E208" s="43">
        <v>13983.999999999998</v>
      </c>
      <c r="F208" s="43">
        <v>5315.9999999999982</v>
      </c>
      <c r="G208" s="43">
        <v>8158</v>
      </c>
      <c r="H208" s="43">
        <v>13474</v>
      </c>
      <c r="I208" s="43">
        <f t="shared" si="12"/>
        <v>5316</v>
      </c>
      <c r="J208" s="43">
        <f t="shared" si="10"/>
        <v>-510</v>
      </c>
      <c r="K208" s="43">
        <f t="shared" si="11"/>
        <v>5826</v>
      </c>
      <c r="L208" s="44">
        <v>8158</v>
      </c>
    </row>
    <row r="209" spans="1:12" x14ac:dyDescent="0.25">
      <c r="A209" s="6">
        <v>3137</v>
      </c>
      <c r="B209" s="5" t="s">
        <v>198</v>
      </c>
      <c r="C209" s="5" t="s">
        <v>6</v>
      </c>
      <c r="D209" s="42">
        <v>8540</v>
      </c>
      <c r="E209" s="43">
        <v>15294.999999999998</v>
      </c>
      <c r="F209" s="43">
        <v>6754.9999999999982</v>
      </c>
      <c r="G209" s="43">
        <v>8923</v>
      </c>
      <c r="H209" s="43">
        <v>15678</v>
      </c>
      <c r="I209" s="43">
        <f t="shared" si="12"/>
        <v>6755</v>
      </c>
      <c r="J209" s="43">
        <f t="shared" si="10"/>
        <v>383</v>
      </c>
      <c r="K209" s="43">
        <f t="shared" si="11"/>
        <v>6372</v>
      </c>
      <c r="L209" s="44">
        <v>8923</v>
      </c>
    </row>
    <row r="210" spans="1:12" x14ac:dyDescent="0.25">
      <c r="A210" s="6">
        <v>3138</v>
      </c>
      <c r="B210" s="5" t="s">
        <v>199</v>
      </c>
      <c r="C210" s="5" t="s">
        <v>6</v>
      </c>
      <c r="D210" s="42">
        <v>7011</v>
      </c>
      <c r="E210" s="43">
        <v>13983.999999999998</v>
      </c>
      <c r="F210" s="43">
        <v>6972.9999999999982</v>
      </c>
      <c r="G210" s="43">
        <v>8158</v>
      </c>
      <c r="H210" s="43">
        <v>15131</v>
      </c>
      <c r="I210" s="43">
        <f t="shared" si="12"/>
        <v>6973</v>
      </c>
      <c r="J210" s="43">
        <f t="shared" si="10"/>
        <v>1147</v>
      </c>
      <c r="K210" s="43">
        <f t="shared" si="11"/>
        <v>5826</v>
      </c>
      <c r="L210" s="44">
        <v>8158</v>
      </c>
    </row>
    <row r="211" spans="1:12" x14ac:dyDescent="0.25">
      <c r="A211" s="6">
        <v>3139</v>
      </c>
      <c r="B211" s="5" t="s">
        <v>200</v>
      </c>
      <c r="C211" s="5" t="s">
        <v>6</v>
      </c>
      <c r="D211" s="42">
        <v>8413</v>
      </c>
      <c r="E211" s="43">
        <v>12891.499999999998</v>
      </c>
      <c r="F211" s="43">
        <v>4478.4999999999982</v>
      </c>
      <c r="G211" s="43">
        <v>7521</v>
      </c>
      <c r="H211" s="43">
        <v>12000</v>
      </c>
      <c r="I211" s="43">
        <f t="shared" si="12"/>
        <v>4479</v>
      </c>
      <c r="J211" s="43">
        <f t="shared" si="10"/>
        <v>-892</v>
      </c>
      <c r="K211" s="43">
        <f t="shared" si="11"/>
        <v>5371</v>
      </c>
      <c r="L211" s="44">
        <v>7521</v>
      </c>
    </row>
    <row r="212" spans="1:12" x14ac:dyDescent="0.25">
      <c r="A212" s="6">
        <v>3143</v>
      </c>
      <c r="B212" s="5" t="s">
        <v>201</v>
      </c>
      <c r="C212" s="5" t="s">
        <v>6</v>
      </c>
      <c r="D212" s="42">
        <v>11727</v>
      </c>
      <c r="E212" s="43">
        <v>18135.499999999996</v>
      </c>
      <c r="F212" s="43">
        <v>6408.4999999999964</v>
      </c>
      <c r="G212" s="43">
        <v>10580</v>
      </c>
      <c r="H212" s="43">
        <v>16989</v>
      </c>
      <c r="I212" s="43">
        <f t="shared" si="12"/>
        <v>6409</v>
      </c>
      <c r="J212" s="43">
        <f t="shared" si="10"/>
        <v>-1147</v>
      </c>
      <c r="K212" s="43">
        <f t="shared" si="11"/>
        <v>7556</v>
      </c>
      <c r="L212" s="44">
        <v>10580</v>
      </c>
    </row>
    <row r="213" spans="1:12" x14ac:dyDescent="0.25">
      <c r="A213" s="6">
        <v>3145</v>
      </c>
      <c r="B213" s="5" t="s">
        <v>202</v>
      </c>
      <c r="C213" s="5" t="s">
        <v>6</v>
      </c>
      <c r="D213" s="42">
        <v>12491</v>
      </c>
      <c r="E213" s="43">
        <v>22942.499999999996</v>
      </c>
      <c r="F213" s="43">
        <v>10451.499999999996</v>
      </c>
      <c r="G213" s="43">
        <v>13384</v>
      </c>
      <c r="H213" s="43">
        <v>23836</v>
      </c>
      <c r="I213" s="43">
        <f t="shared" si="12"/>
        <v>10452</v>
      </c>
      <c r="J213" s="43">
        <f t="shared" si="10"/>
        <v>893</v>
      </c>
      <c r="K213" s="43">
        <f t="shared" si="11"/>
        <v>9559</v>
      </c>
      <c r="L213" s="44">
        <v>13384</v>
      </c>
    </row>
    <row r="214" spans="1:12" x14ac:dyDescent="0.25">
      <c r="A214" s="6">
        <v>3146</v>
      </c>
      <c r="B214" s="5" t="s">
        <v>203</v>
      </c>
      <c r="C214" s="5" t="s">
        <v>6</v>
      </c>
      <c r="D214" s="42">
        <v>9815</v>
      </c>
      <c r="E214" s="43">
        <v>15731.999999999998</v>
      </c>
      <c r="F214" s="43">
        <v>5916.9999999999982</v>
      </c>
      <c r="G214" s="43">
        <v>9177</v>
      </c>
      <c r="H214" s="43">
        <v>15094</v>
      </c>
      <c r="I214" s="43">
        <f t="shared" si="12"/>
        <v>5917</v>
      </c>
      <c r="J214" s="43">
        <f t="shared" si="10"/>
        <v>-638</v>
      </c>
      <c r="K214" s="43">
        <f t="shared" si="11"/>
        <v>6555</v>
      </c>
      <c r="L214" s="44">
        <v>9177</v>
      </c>
    </row>
    <row r="215" spans="1:12" x14ac:dyDescent="0.25">
      <c r="A215" s="6">
        <v>3149</v>
      </c>
      <c r="B215" s="5" t="s">
        <v>204</v>
      </c>
      <c r="C215" s="5" t="s">
        <v>6</v>
      </c>
      <c r="D215" s="42">
        <v>21413</v>
      </c>
      <c r="E215" s="43">
        <v>34085.999999999993</v>
      </c>
      <c r="F215" s="43">
        <v>12672.999999999993</v>
      </c>
      <c r="G215" s="43">
        <v>19884</v>
      </c>
      <c r="H215" s="43">
        <v>32557</v>
      </c>
      <c r="I215" s="43">
        <f t="shared" si="12"/>
        <v>12673</v>
      </c>
      <c r="J215" s="43">
        <f t="shared" si="10"/>
        <v>-1529</v>
      </c>
      <c r="K215" s="43">
        <f t="shared" si="11"/>
        <v>14202</v>
      </c>
      <c r="L215" s="44">
        <v>19884</v>
      </c>
    </row>
    <row r="216" spans="1:12" x14ac:dyDescent="0.25">
      <c r="A216" s="6">
        <v>3150</v>
      </c>
      <c r="B216" s="5" t="s">
        <v>205</v>
      </c>
      <c r="C216" s="5" t="s">
        <v>6</v>
      </c>
      <c r="D216" s="42">
        <v>7648</v>
      </c>
      <c r="E216" s="43">
        <v>13328.499999999998</v>
      </c>
      <c r="F216" s="43">
        <v>5680.4999999999982</v>
      </c>
      <c r="G216" s="43">
        <v>7775</v>
      </c>
      <c r="H216" s="43">
        <v>13456</v>
      </c>
      <c r="I216" s="43">
        <f t="shared" si="12"/>
        <v>5681</v>
      </c>
      <c r="J216" s="43">
        <f t="shared" si="10"/>
        <v>127</v>
      </c>
      <c r="K216" s="43">
        <f t="shared" si="11"/>
        <v>5554</v>
      </c>
      <c r="L216" s="44">
        <v>7775</v>
      </c>
    </row>
    <row r="217" spans="1:12" x14ac:dyDescent="0.25">
      <c r="A217" s="6">
        <v>3153</v>
      </c>
      <c r="B217" s="5" t="s">
        <v>206</v>
      </c>
      <c r="C217" s="5" t="s">
        <v>6</v>
      </c>
      <c r="D217" s="42">
        <v>9687</v>
      </c>
      <c r="E217" s="43">
        <v>15076.499999999998</v>
      </c>
      <c r="F217" s="43">
        <v>5389.4999999999982</v>
      </c>
      <c r="G217" s="43">
        <v>8795</v>
      </c>
      <c r="H217" s="43">
        <v>14185</v>
      </c>
      <c r="I217" s="43">
        <f t="shared" si="12"/>
        <v>5390</v>
      </c>
      <c r="J217" s="43">
        <f t="shared" si="10"/>
        <v>-892</v>
      </c>
      <c r="K217" s="43">
        <f t="shared" si="11"/>
        <v>6282</v>
      </c>
      <c r="L217" s="44">
        <v>8795</v>
      </c>
    </row>
    <row r="218" spans="1:12" x14ac:dyDescent="0.25">
      <c r="A218" s="6">
        <v>3154</v>
      </c>
      <c r="B218" s="5" t="s">
        <v>207</v>
      </c>
      <c r="C218" s="5" t="s">
        <v>6</v>
      </c>
      <c r="D218" s="42">
        <v>14786</v>
      </c>
      <c r="E218" s="43">
        <v>26656.999999999996</v>
      </c>
      <c r="F218" s="43">
        <v>11870.999999999996</v>
      </c>
      <c r="G218" s="43">
        <v>15550</v>
      </c>
      <c r="H218" s="43">
        <v>27421</v>
      </c>
      <c r="I218" s="43">
        <f t="shared" si="12"/>
        <v>11871</v>
      </c>
      <c r="J218" s="43">
        <f t="shared" si="10"/>
        <v>764</v>
      </c>
      <c r="K218" s="43">
        <f t="shared" si="11"/>
        <v>11107</v>
      </c>
      <c r="L218" s="44">
        <v>15550</v>
      </c>
    </row>
    <row r="219" spans="1:12" x14ac:dyDescent="0.25">
      <c r="A219" s="6">
        <v>3155</v>
      </c>
      <c r="B219" s="5" t="s">
        <v>208</v>
      </c>
      <c r="C219" s="5" t="s">
        <v>6</v>
      </c>
      <c r="D219" s="42">
        <v>16443</v>
      </c>
      <c r="E219" s="43">
        <v>28404.999999999996</v>
      </c>
      <c r="F219" s="43">
        <v>11961.999999999996</v>
      </c>
      <c r="G219" s="43">
        <v>16570</v>
      </c>
      <c r="H219" s="43">
        <v>28532</v>
      </c>
      <c r="I219" s="43">
        <f t="shared" si="12"/>
        <v>11962</v>
      </c>
      <c r="J219" s="43">
        <f t="shared" si="10"/>
        <v>127</v>
      </c>
      <c r="K219" s="43">
        <f t="shared" si="11"/>
        <v>11835</v>
      </c>
      <c r="L219" s="44">
        <v>16570</v>
      </c>
    </row>
    <row r="220" spans="1:12" x14ac:dyDescent="0.25">
      <c r="A220" s="6">
        <v>3158</v>
      </c>
      <c r="B220" s="5" t="s">
        <v>209</v>
      </c>
      <c r="C220" s="5" t="s">
        <v>6</v>
      </c>
      <c r="D220" s="42">
        <v>8285</v>
      </c>
      <c r="E220" s="43">
        <v>14202.499999999998</v>
      </c>
      <c r="F220" s="43">
        <v>5917.4999999999982</v>
      </c>
      <c r="G220" s="43">
        <v>8285</v>
      </c>
      <c r="H220" s="43">
        <v>14203</v>
      </c>
      <c r="I220" s="43">
        <f t="shared" si="12"/>
        <v>5918</v>
      </c>
      <c r="J220" s="43">
        <f t="shared" si="10"/>
        <v>0</v>
      </c>
      <c r="K220" s="43">
        <f t="shared" si="11"/>
        <v>5918</v>
      </c>
      <c r="L220" s="44">
        <v>8285</v>
      </c>
    </row>
    <row r="221" spans="1:12" x14ac:dyDescent="0.25">
      <c r="A221" s="6">
        <v>3159</v>
      </c>
      <c r="B221" s="5" t="s">
        <v>210</v>
      </c>
      <c r="C221" s="5" t="s">
        <v>6</v>
      </c>
      <c r="D221" s="42">
        <v>10197</v>
      </c>
      <c r="E221" s="43">
        <v>19009.499999999996</v>
      </c>
      <c r="F221" s="43">
        <v>8812.4999999999964</v>
      </c>
      <c r="G221" s="43">
        <v>11089</v>
      </c>
      <c r="H221" s="43">
        <v>19902</v>
      </c>
      <c r="I221" s="43">
        <f t="shared" si="12"/>
        <v>8813</v>
      </c>
      <c r="J221" s="43">
        <f t="shared" si="10"/>
        <v>892</v>
      </c>
      <c r="K221" s="43">
        <f t="shared" si="11"/>
        <v>7921</v>
      </c>
      <c r="L221" s="44">
        <v>11089</v>
      </c>
    </row>
    <row r="222" spans="1:12" x14ac:dyDescent="0.25">
      <c r="A222" s="6">
        <v>3160</v>
      </c>
      <c r="B222" s="5" t="s">
        <v>211</v>
      </c>
      <c r="C222" s="5" t="s">
        <v>6</v>
      </c>
      <c r="D222" s="42">
        <v>7266</v>
      </c>
      <c r="E222" s="43">
        <v>13765.499999999998</v>
      </c>
      <c r="F222" s="43">
        <v>6499.4999999999982</v>
      </c>
      <c r="G222" s="43">
        <v>8030</v>
      </c>
      <c r="H222" s="43">
        <v>14530</v>
      </c>
      <c r="I222" s="43">
        <f t="shared" si="12"/>
        <v>6500</v>
      </c>
      <c r="J222" s="43">
        <f t="shared" si="10"/>
        <v>764</v>
      </c>
      <c r="K222" s="43">
        <f t="shared" si="11"/>
        <v>5736</v>
      </c>
      <c r="L222" s="44">
        <v>8030</v>
      </c>
    </row>
    <row r="223" spans="1:12" x14ac:dyDescent="0.25">
      <c r="A223" s="6">
        <v>3163</v>
      </c>
      <c r="B223" s="5" t="s">
        <v>212</v>
      </c>
      <c r="C223" s="5" t="s">
        <v>6</v>
      </c>
      <c r="D223" s="42">
        <v>31993</v>
      </c>
      <c r="E223" s="43">
        <v>46758.999999999993</v>
      </c>
      <c r="F223" s="43">
        <v>14765.999999999993</v>
      </c>
      <c r="G223" s="43">
        <v>27277</v>
      </c>
      <c r="H223" s="43">
        <v>42043</v>
      </c>
      <c r="I223" s="43">
        <f t="shared" si="12"/>
        <v>14766</v>
      </c>
      <c r="J223" s="43">
        <f t="shared" si="10"/>
        <v>-4716</v>
      </c>
      <c r="K223" s="43">
        <f t="shared" si="11"/>
        <v>19482</v>
      </c>
      <c r="L223" s="44">
        <v>27277</v>
      </c>
    </row>
    <row r="224" spans="1:12" x14ac:dyDescent="0.25">
      <c r="A224" s="6">
        <v>3167</v>
      </c>
      <c r="B224" s="5" t="s">
        <v>213</v>
      </c>
      <c r="C224" s="5" t="s">
        <v>6</v>
      </c>
      <c r="D224" s="42">
        <v>16570</v>
      </c>
      <c r="E224" s="43">
        <v>31900.999999999996</v>
      </c>
      <c r="F224" s="43">
        <v>15330.999999999996</v>
      </c>
      <c r="G224" s="43">
        <v>18609</v>
      </c>
      <c r="H224" s="43">
        <v>33940</v>
      </c>
      <c r="I224" s="43">
        <f t="shared" si="12"/>
        <v>15331</v>
      </c>
      <c r="J224" s="43">
        <f t="shared" si="10"/>
        <v>2039</v>
      </c>
      <c r="K224" s="43">
        <f t="shared" si="11"/>
        <v>13292</v>
      </c>
      <c r="L224" s="44">
        <v>18609</v>
      </c>
    </row>
    <row r="225" spans="1:12" x14ac:dyDescent="0.25">
      <c r="A225" s="6">
        <v>3168</v>
      </c>
      <c r="B225" s="5" t="s">
        <v>214</v>
      </c>
      <c r="C225" s="5" t="s">
        <v>6</v>
      </c>
      <c r="D225" s="42">
        <v>4844</v>
      </c>
      <c r="E225" s="43">
        <v>9613.9999999999982</v>
      </c>
      <c r="F225" s="43">
        <v>4769.9999999999982</v>
      </c>
      <c r="G225" s="43">
        <v>5609</v>
      </c>
      <c r="H225" s="43">
        <v>10379</v>
      </c>
      <c r="I225" s="43">
        <f t="shared" si="12"/>
        <v>4770</v>
      </c>
      <c r="J225" s="43">
        <f t="shared" si="10"/>
        <v>765</v>
      </c>
      <c r="K225" s="43">
        <f t="shared" si="11"/>
        <v>4005</v>
      </c>
      <c r="L225" s="44">
        <v>5609</v>
      </c>
    </row>
    <row r="226" spans="1:12" x14ac:dyDescent="0.25">
      <c r="A226" s="6">
        <v>3169</v>
      </c>
      <c r="B226" s="5" t="s">
        <v>215</v>
      </c>
      <c r="C226" s="5" t="s">
        <v>6</v>
      </c>
      <c r="D226" s="42">
        <v>19629</v>
      </c>
      <c r="E226" s="43">
        <v>26219.999999999996</v>
      </c>
      <c r="F226" s="43">
        <v>6590.9999999999964</v>
      </c>
      <c r="G226" s="43">
        <v>15295</v>
      </c>
      <c r="H226" s="43">
        <v>21886</v>
      </c>
      <c r="I226" s="43">
        <f t="shared" si="12"/>
        <v>6591</v>
      </c>
      <c r="J226" s="43">
        <f t="shared" si="10"/>
        <v>-4334</v>
      </c>
      <c r="K226" s="43">
        <f t="shared" si="11"/>
        <v>10925</v>
      </c>
      <c r="L226" s="44">
        <v>15295</v>
      </c>
    </row>
    <row r="227" spans="1:12" x14ac:dyDescent="0.25">
      <c r="A227" s="6">
        <v>3171</v>
      </c>
      <c r="B227" s="5" t="s">
        <v>216</v>
      </c>
      <c r="C227" s="5" t="s">
        <v>6</v>
      </c>
      <c r="D227" s="42">
        <v>3314</v>
      </c>
      <c r="E227" s="43">
        <v>7210.4999999999991</v>
      </c>
      <c r="F227" s="43">
        <v>3896.4999999999991</v>
      </c>
      <c r="G227" s="43">
        <v>4207</v>
      </c>
      <c r="H227" s="43">
        <v>8104</v>
      </c>
      <c r="I227" s="43">
        <f t="shared" si="12"/>
        <v>3897</v>
      </c>
      <c r="J227" s="43">
        <f t="shared" si="10"/>
        <v>893</v>
      </c>
      <c r="K227" s="43">
        <f t="shared" si="11"/>
        <v>3004</v>
      </c>
      <c r="L227" s="44">
        <v>4207</v>
      </c>
    </row>
    <row r="228" spans="1:12" x14ac:dyDescent="0.25">
      <c r="A228" s="6">
        <v>3172</v>
      </c>
      <c r="B228" s="5" t="s">
        <v>217</v>
      </c>
      <c r="C228" s="5" t="s">
        <v>6</v>
      </c>
      <c r="D228" s="42">
        <v>12746</v>
      </c>
      <c r="E228" s="43">
        <v>19883.499999999996</v>
      </c>
      <c r="F228" s="43">
        <v>7137.4999999999964</v>
      </c>
      <c r="G228" s="43">
        <v>11599</v>
      </c>
      <c r="H228" s="43">
        <v>18737</v>
      </c>
      <c r="I228" s="43">
        <f t="shared" si="12"/>
        <v>7138</v>
      </c>
      <c r="J228" s="43">
        <f t="shared" si="10"/>
        <v>-1147</v>
      </c>
      <c r="K228" s="43">
        <f t="shared" si="11"/>
        <v>8285</v>
      </c>
      <c r="L228" s="44">
        <v>11599</v>
      </c>
    </row>
    <row r="229" spans="1:12" x14ac:dyDescent="0.25">
      <c r="A229" s="6">
        <v>3173</v>
      </c>
      <c r="B229" s="5" t="s">
        <v>218</v>
      </c>
      <c r="C229" s="5" t="s">
        <v>6</v>
      </c>
      <c r="D229" s="42">
        <v>20649</v>
      </c>
      <c r="E229" s="43">
        <v>30589.999999999996</v>
      </c>
      <c r="F229" s="43">
        <v>9940.9999999999964</v>
      </c>
      <c r="G229" s="43">
        <v>17845</v>
      </c>
      <c r="H229" s="43">
        <v>27786</v>
      </c>
      <c r="I229" s="43">
        <f t="shared" si="12"/>
        <v>9941</v>
      </c>
      <c r="J229" s="43">
        <f t="shared" si="10"/>
        <v>-2804</v>
      </c>
      <c r="K229" s="43">
        <f t="shared" si="11"/>
        <v>12745</v>
      </c>
      <c r="L229" s="44">
        <v>17845</v>
      </c>
    </row>
    <row r="230" spans="1:12" x14ac:dyDescent="0.25">
      <c r="A230" s="6">
        <v>3175</v>
      </c>
      <c r="B230" s="5" t="s">
        <v>219</v>
      </c>
      <c r="C230" s="5" t="s">
        <v>6</v>
      </c>
      <c r="D230" s="42">
        <v>14786</v>
      </c>
      <c r="E230" s="43">
        <v>26001.499999999996</v>
      </c>
      <c r="F230" s="43">
        <v>11215.499999999996</v>
      </c>
      <c r="G230" s="43">
        <v>15168</v>
      </c>
      <c r="H230" s="43">
        <v>26384</v>
      </c>
      <c r="I230" s="43">
        <f t="shared" si="12"/>
        <v>11216</v>
      </c>
      <c r="J230" s="43">
        <f t="shared" si="10"/>
        <v>382</v>
      </c>
      <c r="K230" s="43">
        <f t="shared" si="11"/>
        <v>10834</v>
      </c>
      <c r="L230" s="44">
        <v>15168</v>
      </c>
    </row>
    <row r="231" spans="1:12" x14ac:dyDescent="0.25">
      <c r="A231" s="6">
        <v>3178</v>
      </c>
      <c r="B231" s="5" t="s">
        <v>220</v>
      </c>
      <c r="C231" s="5" t="s">
        <v>6</v>
      </c>
      <c r="D231" s="42">
        <v>35306</v>
      </c>
      <c r="E231" s="43">
        <v>61398.499999999993</v>
      </c>
      <c r="F231" s="43">
        <v>26092.499999999993</v>
      </c>
      <c r="G231" s="43">
        <v>35816</v>
      </c>
      <c r="H231" s="43">
        <v>61909</v>
      </c>
      <c r="I231" s="43">
        <f t="shared" si="12"/>
        <v>26093</v>
      </c>
      <c r="J231" s="43">
        <f t="shared" si="10"/>
        <v>510</v>
      </c>
      <c r="K231" s="43">
        <f t="shared" si="11"/>
        <v>25583</v>
      </c>
      <c r="L231" s="44">
        <v>35816</v>
      </c>
    </row>
    <row r="232" spans="1:12" x14ac:dyDescent="0.25">
      <c r="A232" s="6">
        <v>3179</v>
      </c>
      <c r="B232" s="5" t="s">
        <v>221</v>
      </c>
      <c r="C232" s="5" t="s">
        <v>6</v>
      </c>
      <c r="D232" s="42">
        <v>24218</v>
      </c>
      <c r="E232" s="43">
        <v>42825.999999999993</v>
      </c>
      <c r="F232" s="43">
        <v>18607.999999999993</v>
      </c>
      <c r="G232" s="43">
        <v>24982</v>
      </c>
      <c r="H232" s="43">
        <v>43590</v>
      </c>
      <c r="I232" s="43">
        <f t="shared" si="12"/>
        <v>18608</v>
      </c>
      <c r="J232" s="43">
        <f t="shared" si="10"/>
        <v>764</v>
      </c>
      <c r="K232" s="43">
        <f t="shared" si="11"/>
        <v>17844</v>
      </c>
      <c r="L232" s="44">
        <v>24982</v>
      </c>
    </row>
    <row r="233" spans="1:12" x14ac:dyDescent="0.25">
      <c r="A233" s="6">
        <v>3182</v>
      </c>
      <c r="B233" s="5" t="s">
        <v>222</v>
      </c>
      <c r="C233" s="5" t="s">
        <v>6</v>
      </c>
      <c r="D233" s="42">
        <v>40660</v>
      </c>
      <c r="E233" s="43">
        <v>68390.499999999985</v>
      </c>
      <c r="F233" s="43">
        <v>27730.499999999985</v>
      </c>
      <c r="G233" s="43">
        <v>39895</v>
      </c>
      <c r="H233" s="43">
        <v>67626</v>
      </c>
      <c r="I233" s="43">
        <f t="shared" si="12"/>
        <v>27731</v>
      </c>
      <c r="J233" s="43">
        <f t="shared" si="10"/>
        <v>-765</v>
      </c>
      <c r="K233" s="43">
        <f t="shared" si="11"/>
        <v>28496</v>
      </c>
      <c r="L233" s="44">
        <v>39895</v>
      </c>
    </row>
    <row r="234" spans="1:12" x14ac:dyDescent="0.25">
      <c r="A234" s="6">
        <v>3183</v>
      </c>
      <c r="B234" s="5" t="s">
        <v>223</v>
      </c>
      <c r="C234" s="5" t="s">
        <v>6</v>
      </c>
      <c r="D234" s="42">
        <v>10452</v>
      </c>
      <c r="E234" s="43">
        <v>17261.499999999996</v>
      </c>
      <c r="F234" s="43">
        <v>6809.4999999999964</v>
      </c>
      <c r="G234" s="43">
        <v>10070</v>
      </c>
      <c r="H234" s="43">
        <v>16880</v>
      </c>
      <c r="I234" s="43">
        <f t="shared" si="12"/>
        <v>6810</v>
      </c>
      <c r="J234" s="43">
        <f t="shared" si="10"/>
        <v>-382</v>
      </c>
      <c r="K234" s="43">
        <f t="shared" si="11"/>
        <v>7192</v>
      </c>
      <c r="L234" s="44">
        <v>10070</v>
      </c>
    </row>
    <row r="235" spans="1:12" x14ac:dyDescent="0.25">
      <c r="A235" s="6">
        <v>3186</v>
      </c>
      <c r="B235" s="5" t="s">
        <v>224</v>
      </c>
      <c r="C235" s="5" t="s">
        <v>6</v>
      </c>
      <c r="D235" s="42">
        <v>18482</v>
      </c>
      <c r="E235" s="43">
        <v>31900.999999999996</v>
      </c>
      <c r="F235" s="43">
        <v>13418.999999999996</v>
      </c>
      <c r="G235" s="43">
        <v>18609</v>
      </c>
      <c r="H235" s="43">
        <v>32028</v>
      </c>
      <c r="I235" s="43">
        <f t="shared" si="12"/>
        <v>13419</v>
      </c>
      <c r="J235" s="43">
        <f t="shared" si="10"/>
        <v>127</v>
      </c>
      <c r="K235" s="43">
        <f t="shared" si="11"/>
        <v>13292</v>
      </c>
      <c r="L235" s="44">
        <v>18609</v>
      </c>
    </row>
    <row r="236" spans="1:12" x14ac:dyDescent="0.25">
      <c r="A236" s="6">
        <v>3198</v>
      </c>
      <c r="B236" s="5" t="s">
        <v>225</v>
      </c>
      <c r="C236" s="5" t="s">
        <v>6</v>
      </c>
      <c r="D236" s="42">
        <v>7138</v>
      </c>
      <c r="E236" s="43">
        <v>15513.499999999998</v>
      </c>
      <c r="F236" s="43">
        <v>8375.4999999999982</v>
      </c>
      <c r="G236" s="43">
        <v>9050</v>
      </c>
      <c r="H236" s="43">
        <v>17426</v>
      </c>
      <c r="I236" s="43">
        <f t="shared" si="12"/>
        <v>8376</v>
      </c>
      <c r="J236" s="43">
        <f t="shared" si="10"/>
        <v>1912</v>
      </c>
      <c r="K236" s="43">
        <f t="shared" si="11"/>
        <v>6464</v>
      </c>
      <c r="L236" s="44">
        <v>9050</v>
      </c>
    </row>
    <row r="237" spans="1:12" x14ac:dyDescent="0.25">
      <c r="A237" s="6">
        <v>3199</v>
      </c>
      <c r="B237" s="5" t="s">
        <v>226</v>
      </c>
      <c r="C237" s="5" t="s">
        <v>6</v>
      </c>
      <c r="D237" s="42">
        <v>15295</v>
      </c>
      <c r="E237" s="43">
        <v>26875.499999999996</v>
      </c>
      <c r="F237" s="43">
        <v>11580.499999999996</v>
      </c>
      <c r="G237" s="43">
        <v>15678</v>
      </c>
      <c r="H237" s="43">
        <v>27259</v>
      </c>
      <c r="I237" s="43">
        <f t="shared" si="12"/>
        <v>11581</v>
      </c>
      <c r="J237" s="43">
        <f t="shared" si="10"/>
        <v>383</v>
      </c>
      <c r="K237" s="43">
        <f t="shared" si="11"/>
        <v>11198</v>
      </c>
      <c r="L237" s="44">
        <v>15678</v>
      </c>
    </row>
    <row r="238" spans="1:12" x14ac:dyDescent="0.25">
      <c r="A238" s="6">
        <v>3200</v>
      </c>
      <c r="B238" s="5" t="s">
        <v>227</v>
      </c>
      <c r="C238" s="5" t="s">
        <v>6</v>
      </c>
      <c r="D238" s="42">
        <v>7011</v>
      </c>
      <c r="E238" s="43">
        <v>11143.499999999998</v>
      </c>
      <c r="F238" s="43">
        <v>4132.4999999999982</v>
      </c>
      <c r="G238" s="43">
        <v>6501</v>
      </c>
      <c r="H238" s="43">
        <v>10634</v>
      </c>
      <c r="I238" s="43">
        <f t="shared" si="12"/>
        <v>4133</v>
      </c>
      <c r="J238" s="43">
        <f t="shared" si="10"/>
        <v>-510</v>
      </c>
      <c r="K238" s="43">
        <f t="shared" si="11"/>
        <v>4643</v>
      </c>
      <c r="L238" s="44">
        <v>6501</v>
      </c>
    </row>
    <row r="239" spans="1:12" x14ac:dyDescent="0.25">
      <c r="A239" s="6">
        <v>3201</v>
      </c>
      <c r="B239" s="5" t="s">
        <v>228</v>
      </c>
      <c r="C239" s="5" t="s">
        <v>6</v>
      </c>
      <c r="D239" s="42">
        <v>7266</v>
      </c>
      <c r="E239" s="43">
        <v>12672.999999999998</v>
      </c>
      <c r="F239" s="43">
        <v>5406.9999999999982</v>
      </c>
      <c r="G239" s="43">
        <v>7393</v>
      </c>
      <c r="H239" s="43">
        <v>12800</v>
      </c>
      <c r="I239" s="43">
        <f t="shared" si="12"/>
        <v>5407</v>
      </c>
      <c r="J239" s="43">
        <f t="shared" si="10"/>
        <v>127</v>
      </c>
      <c r="K239" s="43">
        <f t="shared" si="11"/>
        <v>5280</v>
      </c>
      <c r="L239" s="44">
        <v>7393</v>
      </c>
    </row>
    <row r="240" spans="1:12" x14ac:dyDescent="0.25">
      <c r="A240" s="6">
        <v>3282</v>
      </c>
      <c r="B240" s="5" t="s">
        <v>229</v>
      </c>
      <c r="C240" s="5" t="s">
        <v>6</v>
      </c>
      <c r="D240" s="42">
        <v>16698</v>
      </c>
      <c r="E240" s="43">
        <v>29060.499999999996</v>
      </c>
      <c r="F240" s="43">
        <v>12362.499999999996</v>
      </c>
      <c r="G240" s="43">
        <v>16952</v>
      </c>
      <c r="H240" s="43">
        <v>29315</v>
      </c>
      <c r="I240" s="43">
        <f t="shared" si="12"/>
        <v>12363</v>
      </c>
      <c r="J240" s="43">
        <f t="shared" si="10"/>
        <v>254</v>
      </c>
      <c r="K240" s="43">
        <f t="shared" si="11"/>
        <v>12109</v>
      </c>
      <c r="L240" s="44">
        <v>16952</v>
      </c>
    </row>
    <row r="241" spans="1:12" x14ac:dyDescent="0.25">
      <c r="A241" s="6">
        <v>3284</v>
      </c>
      <c r="B241" s="5" t="s">
        <v>230</v>
      </c>
      <c r="C241" s="5" t="s">
        <v>6</v>
      </c>
      <c r="D241" s="42">
        <v>40277</v>
      </c>
      <c r="E241" s="43">
        <v>66423.999999999985</v>
      </c>
      <c r="F241" s="43">
        <v>26146.999999999985</v>
      </c>
      <c r="G241" s="43">
        <v>38748</v>
      </c>
      <c r="H241" s="43">
        <v>64895</v>
      </c>
      <c r="I241" s="43">
        <f t="shared" si="12"/>
        <v>26147</v>
      </c>
      <c r="J241" s="43">
        <f t="shared" si="10"/>
        <v>-1529</v>
      </c>
      <c r="K241" s="43">
        <f t="shared" si="11"/>
        <v>27676</v>
      </c>
      <c r="L241" s="44">
        <v>38748</v>
      </c>
    </row>
    <row r="242" spans="1:12" x14ac:dyDescent="0.25">
      <c r="A242" s="6">
        <v>3289</v>
      </c>
      <c r="B242" s="5" t="s">
        <v>231</v>
      </c>
      <c r="C242" s="5" t="s">
        <v>6</v>
      </c>
      <c r="D242" s="42">
        <v>16825</v>
      </c>
      <c r="E242" s="43">
        <v>31026.999999999996</v>
      </c>
      <c r="F242" s="43">
        <v>14201.999999999996</v>
      </c>
      <c r="G242" s="43">
        <v>18100</v>
      </c>
      <c r="H242" s="43">
        <v>32302</v>
      </c>
      <c r="I242" s="43">
        <f t="shared" si="12"/>
        <v>14202</v>
      </c>
      <c r="J242" s="43">
        <f t="shared" si="10"/>
        <v>1275</v>
      </c>
      <c r="K242" s="43">
        <f t="shared" si="11"/>
        <v>12927</v>
      </c>
      <c r="L242" s="44">
        <v>18100</v>
      </c>
    </row>
    <row r="243" spans="1:12" x14ac:dyDescent="0.25">
      <c r="A243" s="6">
        <v>3294</v>
      </c>
      <c r="B243" s="5" t="s">
        <v>232</v>
      </c>
      <c r="C243" s="5" t="s">
        <v>6</v>
      </c>
      <c r="D243" s="42">
        <v>32375</v>
      </c>
      <c r="E243" s="43">
        <v>49162.499999999993</v>
      </c>
      <c r="F243" s="43">
        <v>16787.499999999993</v>
      </c>
      <c r="G243" s="43">
        <v>28679</v>
      </c>
      <c r="H243" s="43">
        <v>45467</v>
      </c>
      <c r="I243" s="43">
        <f t="shared" si="12"/>
        <v>16788</v>
      </c>
      <c r="J243" s="43">
        <f t="shared" si="10"/>
        <v>-3696</v>
      </c>
      <c r="K243" s="43">
        <f t="shared" si="11"/>
        <v>20484</v>
      </c>
      <c r="L243" s="44">
        <v>28679</v>
      </c>
    </row>
    <row r="244" spans="1:12" x14ac:dyDescent="0.25">
      <c r="A244" s="6">
        <v>3295</v>
      </c>
      <c r="B244" s="5" t="s">
        <v>233</v>
      </c>
      <c r="C244" s="5" t="s">
        <v>6</v>
      </c>
      <c r="D244" s="42">
        <v>54298</v>
      </c>
      <c r="E244" s="43">
        <v>108375.99999999999</v>
      </c>
      <c r="F244" s="43">
        <v>54077.999999999985</v>
      </c>
      <c r="G244" s="43">
        <v>63220</v>
      </c>
      <c r="H244" s="43">
        <v>117298</v>
      </c>
      <c r="I244" s="43">
        <f t="shared" si="12"/>
        <v>54078</v>
      </c>
      <c r="J244" s="43">
        <f t="shared" si="10"/>
        <v>8922</v>
      </c>
      <c r="K244" s="43">
        <f t="shared" si="11"/>
        <v>45156</v>
      </c>
      <c r="L244" s="44">
        <v>63220</v>
      </c>
    </row>
    <row r="245" spans="1:12" x14ac:dyDescent="0.25">
      <c r="A245" s="6">
        <v>3296</v>
      </c>
      <c r="B245" s="5" t="s">
        <v>234</v>
      </c>
      <c r="C245" s="5" t="s">
        <v>6</v>
      </c>
      <c r="D245" s="42">
        <v>22178</v>
      </c>
      <c r="E245" s="43">
        <v>46977.499999999993</v>
      </c>
      <c r="F245" s="43">
        <v>24799.499999999993</v>
      </c>
      <c r="G245" s="43">
        <v>27404</v>
      </c>
      <c r="H245" s="43">
        <v>52204</v>
      </c>
      <c r="I245" s="43">
        <f t="shared" si="12"/>
        <v>24800</v>
      </c>
      <c r="J245" s="43">
        <f t="shared" si="10"/>
        <v>5226</v>
      </c>
      <c r="K245" s="43">
        <f t="shared" si="11"/>
        <v>19574</v>
      </c>
      <c r="L245" s="44">
        <v>27404</v>
      </c>
    </row>
    <row r="246" spans="1:12" x14ac:dyDescent="0.25">
      <c r="A246" s="6">
        <v>3297</v>
      </c>
      <c r="B246" s="5" t="s">
        <v>235</v>
      </c>
      <c r="C246" s="5" t="s">
        <v>6</v>
      </c>
      <c r="D246" s="42">
        <v>49454</v>
      </c>
      <c r="E246" s="43">
        <v>98980.499999999985</v>
      </c>
      <c r="F246" s="43">
        <v>49526.499999999985</v>
      </c>
      <c r="G246" s="43">
        <v>57739</v>
      </c>
      <c r="H246" s="43">
        <v>107266</v>
      </c>
      <c r="I246" s="43">
        <f t="shared" si="12"/>
        <v>49527</v>
      </c>
      <c r="J246" s="43">
        <f t="shared" si="10"/>
        <v>8285</v>
      </c>
      <c r="K246" s="43">
        <f t="shared" si="11"/>
        <v>41242</v>
      </c>
      <c r="L246" s="44">
        <v>57739</v>
      </c>
    </row>
    <row r="247" spans="1:12" x14ac:dyDescent="0.25">
      <c r="A247" s="6">
        <v>3298</v>
      </c>
      <c r="B247" s="5" t="s">
        <v>300</v>
      </c>
      <c r="C247" s="5" t="s">
        <v>6</v>
      </c>
      <c r="D247" s="42">
        <v>15168</v>
      </c>
      <c r="E247" s="43">
        <v>29934.499999999996</v>
      </c>
      <c r="F247" s="43">
        <v>14766.499999999996</v>
      </c>
      <c r="G247" s="43">
        <v>17462</v>
      </c>
      <c r="H247" s="43">
        <v>32229</v>
      </c>
      <c r="I247" s="43">
        <f t="shared" si="12"/>
        <v>14767</v>
      </c>
      <c r="J247" s="43">
        <f t="shared" si="10"/>
        <v>2294</v>
      </c>
      <c r="K247" s="43">
        <f t="shared" si="11"/>
        <v>12473</v>
      </c>
      <c r="L247" s="44">
        <v>17462</v>
      </c>
    </row>
    <row r="248" spans="1:12" x14ac:dyDescent="0.25">
      <c r="A248" s="6">
        <v>3299</v>
      </c>
      <c r="B248" s="5" t="s">
        <v>309</v>
      </c>
      <c r="C248" s="5" t="s">
        <v>6</v>
      </c>
      <c r="D248" s="42">
        <v>32885</v>
      </c>
      <c r="E248" s="43">
        <v>61179.999999999993</v>
      </c>
      <c r="F248" s="43">
        <v>28294.999999999993</v>
      </c>
      <c r="G248" s="43">
        <v>35689</v>
      </c>
      <c r="H248" s="43">
        <v>63984</v>
      </c>
      <c r="I248" s="43">
        <f t="shared" si="12"/>
        <v>28295</v>
      </c>
      <c r="J248" s="43">
        <f t="shared" si="10"/>
        <v>2804</v>
      </c>
      <c r="K248" s="43">
        <f t="shared" si="11"/>
        <v>25491</v>
      </c>
      <c r="L248" s="44">
        <v>35689</v>
      </c>
    </row>
    <row r="249" spans="1:12" x14ac:dyDescent="0.25">
      <c r="A249" s="6">
        <v>3303</v>
      </c>
      <c r="B249" s="5" t="s">
        <v>236</v>
      </c>
      <c r="C249" s="5" t="s">
        <v>6</v>
      </c>
      <c r="D249" s="42">
        <v>14913</v>
      </c>
      <c r="E249" s="43">
        <v>30589.999999999996</v>
      </c>
      <c r="F249" s="43">
        <v>15676.999999999996</v>
      </c>
      <c r="G249" s="43">
        <v>17845</v>
      </c>
      <c r="H249" s="43">
        <v>33522</v>
      </c>
      <c r="I249" s="43">
        <f t="shared" si="12"/>
        <v>15677</v>
      </c>
      <c r="J249" s="43">
        <f t="shared" si="10"/>
        <v>2932</v>
      </c>
      <c r="K249" s="43">
        <f t="shared" si="11"/>
        <v>12745</v>
      </c>
      <c r="L249" s="44">
        <v>17845</v>
      </c>
    </row>
    <row r="250" spans="1:12" x14ac:dyDescent="0.25">
      <c r="A250" s="6">
        <v>3307</v>
      </c>
      <c r="B250" s="5" t="s">
        <v>238</v>
      </c>
      <c r="C250" s="5" t="s">
        <v>6</v>
      </c>
      <c r="D250" s="42">
        <v>20776</v>
      </c>
      <c r="E250" s="43">
        <v>37363.499999999993</v>
      </c>
      <c r="F250" s="43">
        <v>16587.499999999993</v>
      </c>
      <c r="G250" s="43">
        <v>21796</v>
      </c>
      <c r="H250" s="43">
        <v>38384</v>
      </c>
      <c r="I250" s="43">
        <f t="shared" si="12"/>
        <v>16588</v>
      </c>
      <c r="J250" s="43">
        <f t="shared" si="10"/>
        <v>1020</v>
      </c>
      <c r="K250" s="43">
        <f t="shared" si="11"/>
        <v>15568</v>
      </c>
      <c r="L250" s="44">
        <v>21796</v>
      </c>
    </row>
    <row r="251" spans="1:12" x14ac:dyDescent="0.25">
      <c r="A251" s="6">
        <v>3308</v>
      </c>
      <c r="B251" s="5" t="s">
        <v>239</v>
      </c>
      <c r="C251" s="5" t="s">
        <v>6</v>
      </c>
      <c r="D251" s="42">
        <v>10962</v>
      </c>
      <c r="E251" s="43">
        <v>19883.499999999996</v>
      </c>
      <c r="F251" s="43">
        <v>8921.4999999999964</v>
      </c>
      <c r="G251" s="43">
        <v>11599</v>
      </c>
      <c r="H251" s="43">
        <v>20521</v>
      </c>
      <c r="I251" s="43">
        <f t="shared" si="12"/>
        <v>8922</v>
      </c>
      <c r="J251" s="43">
        <f t="shared" si="10"/>
        <v>637</v>
      </c>
      <c r="K251" s="43">
        <f t="shared" si="11"/>
        <v>8285</v>
      </c>
      <c r="L251" s="44">
        <v>11599</v>
      </c>
    </row>
    <row r="252" spans="1:12" x14ac:dyDescent="0.25">
      <c r="A252" s="6">
        <v>3309</v>
      </c>
      <c r="B252" s="5" t="s">
        <v>240</v>
      </c>
      <c r="C252" s="5" t="s">
        <v>6</v>
      </c>
      <c r="D252" s="42">
        <v>15168</v>
      </c>
      <c r="E252" s="43">
        <v>29934.499999999996</v>
      </c>
      <c r="F252" s="43">
        <v>14766.499999999996</v>
      </c>
      <c r="G252" s="43">
        <v>17462</v>
      </c>
      <c r="H252" s="43">
        <v>32229</v>
      </c>
      <c r="I252" s="43">
        <f t="shared" si="12"/>
        <v>14767</v>
      </c>
      <c r="J252" s="43">
        <f t="shared" si="10"/>
        <v>2294</v>
      </c>
      <c r="K252" s="43">
        <f t="shared" si="11"/>
        <v>12473</v>
      </c>
      <c r="L252" s="44">
        <v>17462</v>
      </c>
    </row>
    <row r="253" spans="1:12" x14ac:dyDescent="0.25">
      <c r="A253" s="6">
        <v>3312</v>
      </c>
      <c r="B253" s="5" t="s">
        <v>241</v>
      </c>
      <c r="C253" s="5" t="s">
        <v>6</v>
      </c>
      <c r="D253" s="42">
        <v>8285</v>
      </c>
      <c r="E253" s="43">
        <v>13328.499999999998</v>
      </c>
      <c r="F253" s="43">
        <v>5043.4999999999982</v>
      </c>
      <c r="G253" s="43">
        <v>7775</v>
      </c>
      <c r="H253" s="43">
        <v>12819</v>
      </c>
      <c r="I253" s="43">
        <f t="shared" si="12"/>
        <v>5044</v>
      </c>
      <c r="J253" s="43">
        <f t="shared" si="10"/>
        <v>-510</v>
      </c>
      <c r="K253" s="43">
        <f t="shared" si="11"/>
        <v>5554</v>
      </c>
      <c r="L253" s="44">
        <v>7775</v>
      </c>
    </row>
    <row r="254" spans="1:12" x14ac:dyDescent="0.25">
      <c r="A254" s="6">
        <v>3313</v>
      </c>
      <c r="B254" s="5" t="s">
        <v>242</v>
      </c>
      <c r="C254" s="5" t="s">
        <v>6</v>
      </c>
      <c r="D254" s="42">
        <v>8668</v>
      </c>
      <c r="E254" s="43">
        <v>13328.499999999998</v>
      </c>
      <c r="F254" s="43">
        <v>4660.4999999999982</v>
      </c>
      <c r="G254" s="43">
        <v>7775</v>
      </c>
      <c r="H254" s="43">
        <v>12436</v>
      </c>
      <c r="I254" s="43">
        <f t="shared" si="12"/>
        <v>4661</v>
      </c>
      <c r="J254" s="43">
        <f t="shared" si="10"/>
        <v>-893</v>
      </c>
      <c r="K254" s="43">
        <f t="shared" si="11"/>
        <v>5554</v>
      </c>
      <c r="L254" s="44">
        <v>7775</v>
      </c>
    </row>
    <row r="255" spans="1:12" x14ac:dyDescent="0.25">
      <c r="A255" s="6">
        <v>3314</v>
      </c>
      <c r="B255" s="5" t="s">
        <v>243</v>
      </c>
      <c r="C255" s="5" t="s">
        <v>6</v>
      </c>
      <c r="D255" s="42">
        <v>10325</v>
      </c>
      <c r="E255" s="43">
        <v>16168.999999999998</v>
      </c>
      <c r="F255" s="43">
        <v>5843.9999999999982</v>
      </c>
      <c r="G255" s="43">
        <v>9432</v>
      </c>
      <c r="H255" s="43">
        <v>15276</v>
      </c>
      <c r="I255" s="43">
        <f t="shared" si="12"/>
        <v>5844</v>
      </c>
      <c r="J255" s="43">
        <f t="shared" si="10"/>
        <v>-893</v>
      </c>
      <c r="K255" s="43">
        <f t="shared" si="11"/>
        <v>6737</v>
      </c>
      <c r="L255" s="44">
        <v>9432</v>
      </c>
    </row>
    <row r="256" spans="1:12" x14ac:dyDescent="0.25">
      <c r="A256" s="6">
        <v>3317</v>
      </c>
      <c r="B256" s="5" t="s">
        <v>244</v>
      </c>
      <c r="C256" s="5" t="s">
        <v>6</v>
      </c>
      <c r="D256" s="42">
        <v>33395</v>
      </c>
      <c r="E256" s="43">
        <v>72978.999999999985</v>
      </c>
      <c r="F256" s="43">
        <v>39583.999999999985</v>
      </c>
      <c r="G256" s="43">
        <v>42572</v>
      </c>
      <c r="H256" s="43">
        <v>82156</v>
      </c>
      <c r="I256" s="43">
        <f t="shared" si="12"/>
        <v>39584</v>
      </c>
      <c r="J256" s="43">
        <f t="shared" si="10"/>
        <v>9177</v>
      </c>
      <c r="K256" s="43">
        <f t="shared" si="11"/>
        <v>30407</v>
      </c>
      <c r="L256" s="44">
        <v>42572</v>
      </c>
    </row>
    <row r="257" spans="1:12" x14ac:dyDescent="0.25">
      <c r="A257" s="6">
        <v>3318</v>
      </c>
      <c r="B257" s="5" t="s">
        <v>245</v>
      </c>
      <c r="C257" s="5" t="s">
        <v>6</v>
      </c>
      <c r="D257" s="42">
        <v>12236</v>
      </c>
      <c r="E257" s="43">
        <v>19009.499999999996</v>
      </c>
      <c r="F257" s="43">
        <v>6773.4999999999964</v>
      </c>
      <c r="G257" s="43">
        <v>11089</v>
      </c>
      <c r="H257" s="43">
        <v>17863</v>
      </c>
      <c r="I257" s="43">
        <f t="shared" si="12"/>
        <v>6774</v>
      </c>
      <c r="J257" s="43">
        <f t="shared" si="10"/>
        <v>-1147</v>
      </c>
      <c r="K257" s="43">
        <f t="shared" si="11"/>
        <v>7921</v>
      </c>
      <c r="L257" s="44">
        <v>11089</v>
      </c>
    </row>
    <row r="258" spans="1:12" x14ac:dyDescent="0.25">
      <c r="A258" s="6">
        <v>3320</v>
      </c>
      <c r="B258" s="5" t="s">
        <v>246</v>
      </c>
      <c r="C258" s="5" t="s">
        <v>6</v>
      </c>
      <c r="D258" s="42">
        <v>14531</v>
      </c>
      <c r="E258" s="43">
        <v>26219.999999999996</v>
      </c>
      <c r="F258" s="43">
        <v>11688.999999999996</v>
      </c>
      <c r="G258" s="43">
        <v>15295</v>
      </c>
      <c r="H258" s="43">
        <v>26984</v>
      </c>
      <c r="I258" s="43">
        <f t="shared" si="12"/>
        <v>11689</v>
      </c>
      <c r="J258" s="43">
        <f t="shared" si="10"/>
        <v>764</v>
      </c>
      <c r="K258" s="43">
        <f t="shared" si="11"/>
        <v>10925</v>
      </c>
      <c r="L258" s="44">
        <v>15295</v>
      </c>
    </row>
    <row r="259" spans="1:12" x14ac:dyDescent="0.25">
      <c r="A259" s="6">
        <v>3322</v>
      </c>
      <c r="B259" s="5" t="s">
        <v>247</v>
      </c>
      <c r="C259" s="5" t="s">
        <v>6</v>
      </c>
      <c r="D259" s="42">
        <v>62073</v>
      </c>
      <c r="E259" s="43">
        <v>106190.99999999999</v>
      </c>
      <c r="F259" s="43">
        <v>44117.999999999985</v>
      </c>
      <c r="G259" s="43">
        <v>61945</v>
      </c>
      <c r="H259" s="43">
        <v>106063</v>
      </c>
      <c r="I259" s="43">
        <f t="shared" si="12"/>
        <v>44118</v>
      </c>
      <c r="J259" s="43">
        <f t="shared" si="10"/>
        <v>-128</v>
      </c>
      <c r="K259" s="43">
        <f t="shared" si="11"/>
        <v>44246</v>
      </c>
      <c r="L259" s="44">
        <v>61945</v>
      </c>
    </row>
    <row r="260" spans="1:12" x14ac:dyDescent="0.25">
      <c r="A260" s="6">
        <v>3323</v>
      </c>
      <c r="B260" s="5" t="s">
        <v>248</v>
      </c>
      <c r="C260" s="5" t="s">
        <v>6</v>
      </c>
      <c r="D260" s="42">
        <v>5481</v>
      </c>
      <c r="E260" s="43">
        <v>15076.499999999998</v>
      </c>
      <c r="F260" s="43">
        <v>9595.4999999999982</v>
      </c>
      <c r="G260" s="43">
        <v>8795</v>
      </c>
      <c r="H260" s="43">
        <v>18391</v>
      </c>
      <c r="I260" s="43">
        <f t="shared" si="12"/>
        <v>9596</v>
      </c>
      <c r="J260" s="43">
        <f t="shared" ref="J260:J323" si="13">ROUNDUP(E260*7/12,0)-D260</f>
        <v>3314</v>
      </c>
      <c r="K260" s="43">
        <f t="shared" ref="K260:K323" si="14">I260-J260</f>
        <v>6282</v>
      </c>
      <c r="L260" s="44">
        <v>8795</v>
      </c>
    </row>
    <row r="261" spans="1:12" x14ac:dyDescent="0.25">
      <c r="A261" s="6">
        <v>3324</v>
      </c>
      <c r="B261" s="5" t="s">
        <v>249</v>
      </c>
      <c r="C261" s="5" t="s">
        <v>6</v>
      </c>
      <c r="D261" s="42">
        <v>17207</v>
      </c>
      <c r="E261" s="43">
        <v>31463.999999999996</v>
      </c>
      <c r="F261" s="43">
        <v>14256.999999999996</v>
      </c>
      <c r="G261" s="43">
        <v>18354</v>
      </c>
      <c r="H261" s="43">
        <v>32611</v>
      </c>
      <c r="I261" s="43">
        <f t="shared" ref="I261:I324" si="15">ROUND(F261,0)</f>
        <v>14257</v>
      </c>
      <c r="J261" s="43">
        <f t="shared" si="13"/>
        <v>1147</v>
      </c>
      <c r="K261" s="43">
        <f t="shared" si="14"/>
        <v>13110</v>
      </c>
      <c r="L261" s="44">
        <v>18354</v>
      </c>
    </row>
    <row r="262" spans="1:12" x14ac:dyDescent="0.25">
      <c r="A262" s="6">
        <v>3325</v>
      </c>
      <c r="B262" s="5" t="s">
        <v>250</v>
      </c>
      <c r="C262" s="5" t="s">
        <v>6</v>
      </c>
      <c r="D262" s="42">
        <v>10070</v>
      </c>
      <c r="E262" s="43">
        <v>15731.999999999998</v>
      </c>
      <c r="F262" s="43">
        <v>5661.9999999999982</v>
      </c>
      <c r="G262" s="43">
        <v>9177</v>
      </c>
      <c r="H262" s="43">
        <v>14839</v>
      </c>
      <c r="I262" s="43">
        <f t="shared" si="15"/>
        <v>5662</v>
      </c>
      <c r="J262" s="43">
        <f t="shared" si="13"/>
        <v>-893</v>
      </c>
      <c r="K262" s="43">
        <f t="shared" si="14"/>
        <v>6555</v>
      </c>
      <c r="L262" s="44">
        <v>9177</v>
      </c>
    </row>
    <row r="263" spans="1:12" x14ac:dyDescent="0.25">
      <c r="A263" s="6">
        <v>3328</v>
      </c>
      <c r="B263" s="5" t="s">
        <v>251</v>
      </c>
      <c r="C263" s="5" t="s">
        <v>6</v>
      </c>
      <c r="D263" s="42">
        <v>13893</v>
      </c>
      <c r="E263" s="43">
        <v>26656.999999999996</v>
      </c>
      <c r="F263" s="43">
        <v>12763.999999999996</v>
      </c>
      <c r="G263" s="43">
        <v>15550</v>
      </c>
      <c r="H263" s="43">
        <v>28314</v>
      </c>
      <c r="I263" s="43">
        <f t="shared" si="15"/>
        <v>12764</v>
      </c>
      <c r="J263" s="43">
        <f t="shared" si="13"/>
        <v>1657</v>
      </c>
      <c r="K263" s="43">
        <f t="shared" si="14"/>
        <v>11107</v>
      </c>
      <c r="L263" s="44">
        <v>15550</v>
      </c>
    </row>
    <row r="264" spans="1:12" x14ac:dyDescent="0.25">
      <c r="A264" s="6">
        <v>3329</v>
      </c>
      <c r="B264" s="5" t="s">
        <v>252</v>
      </c>
      <c r="C264" s="5" t="s">
        <v>6</v>
      </c>
      <c r="D264" s="42">
        <v>8158</v>
      </c>
      <c r="E264" s="43">
        <v>19883.499999999996</v>
      </c>
      <c r="F264" s="43">
        <v>11725.499999999996</v>
      </c>
      <c r="G264" s="43">
        <v>11599</v>
      </c>
      <c r="H264" s="43">
        <v>23325</v>
      </c>
      <c r="I264" s="43">
        <f t="shared" si="15"/>
        <v>11726</v>
      </c>
      <c r="J264" s="43">
        <f t="shared" si="13"/>
        <v>3441</v>
      </c>
      <c r="K264" s="43">
        <f t="shared" si="14"/>
        <v>8285</v>
      </c>
      <c r="L264" s="44">
        <v>11599</v>
      </c>
    </row>
    <row r="265" spans="1:12" x14ac:dyDescent="0.25">
      <c r="A265" s="6">
        <v>3330</v>
      </c>
      <c r="B265" s="5" t="s">
        <v>253</v>
      </c>
      <c r="C265" s="5" t="s">
        <v>6</v>
      </c>
      <c r="D265" s="42">
        <v>9432</v>
      </c>
      <c r="E265" s="43">
        <v>18790.999999999996</v>
      </c>
      <c r="F265" s="43">
        <v>9358.9999999999964</v>
      </c>
      <c r="G265" s="43">
        <v>10962</v>
      </c>
      <c r="H265" s="43">
        <v>20321</v>
      </c>
      <c r="I265" s="43">
        <f t="shared" si="15"/>
        <v>9359</v>
      </c>
      <c r="J265" s="43">
        <f t="shared" si="13"/>
        <v>1530</v>
      </c>
      <c r="K265" s="43">
        <f t="shared" si="14"/>
        <v>7829</v>
      </c>
      <c r="L265" s="44">
        <v>10962</v>
      </c>
    </row>
    <row r="266" spans="1:12" x14ac:dyDescent="0.25">
      <c r="A266" s="6">
        <v>3332</v>
      </c>
      <c r="B266" s="5" t="s">
        <v>254</v>
      </c>
      <c r="C266" s="5" t="s">
        <v>6</v>
      </c>
      <c r="D266" s="42">
        <v>7648</v>
      </c>
      <c r="E266" s="43">
        <v>15950.499999999998</v>
      </c>
      <c r="F266" s="43">
        <v>8302.4999999999982</v>
      </c>
      <c r="G266" s="43">
        <v>9305</v>
      </c>
      <c r="H266" s="43">
        <v>17608</v>
      </c>
      <c r="I266" s="43">
        <f t="shared" si="15"/>
        <v>8303</v>
      </c>
      <c r="J266" s="43">
        <f t="shared" si="13"/>
        <v>1657</v>
      </c>
      <c r="K266" s="43">
        <f t="shared" si="14"/>
        <v>6646</v>
      </c>
      <c r="L266" s="44">
        <v>9305</v>
      </c>
    </row>
    <row r="267" spans="1:12" x14ac:dyDescent="0.25">
      <c r="A267" s="6">
        <v>3337</v>
      </c>
      <c r="B267" s="5" t="s">
        <v>255</v>
      </c>
      <c r="C267" s="5" t="s">
        <v>6</v>
      </c>
      <c r="D267" s="42">
        <v>17207</v>
      </c>
      <c r="E267" s="43">
        <v>33648.999999999993</v>
      </c>
      <c r="F267" s="43">
        <v>16441.999999999993</v>
      </c>
      <c r="G267" s="43">
        <v>19629</v>
      </c>
      <c r="H267" s="43">
        <v>36071</v>
      </c>
      <c r="I267" s="43">
        <f t="shared" si="15"/>
        <v>16442</v>
      </c>
      <c r="J267" s="43">
        <f t="shared" si="13"/>
        <v>2422</v>
      </c>
      <c r="K267" s="43">
        <f t="shared" si="14"/>
        <v>14020</v>
      </c>
      <c r="L267" s="44">
        <v>19629</v>
      </c>
    </row>
    <row r="268" spans="1:12" x14ac:dyDescent="0.25">
      <c r="A268" s="6">
        <v>3340</v>
      </c>
      <c r="B268" s="5" t="s">
        <v>256</v>
      </c>
      <c r="C268" s="5" t="s">
        <v>6</v>
      </c>
      <c r="D268" s="42">
        <v>34924</v>
      </c>
      <c r="E268" s="43">
        <v>58120.999999999993</v>
      </c>
      <c r="F268" s="43">
        <v>23196.999999999993</v>
      </c>
      <c r="G268" s="43">
        <v>33904</v>
      </c>
      <c r="H268" s="43">
        <v>57101</v>
      </c>
      <c r="I268" s="43">
        <f t="shared" si="15"/>
        <v>23197</v>
      </c>
      <c r="J268" s="43">
        <f t="shared" si="13"/>
        <v>-1020</v>
      </c>
      <c r="K268" s="43">
        <f t="shared" si="14"/>
        <v>24217</v>
      </c>
      <c r="L268" s="44">
        <v>33904</v>
      </c>
    </row>
    <row r="269" spans="1:12" x14ac:dyDescent="0.25">
      <c r="A269" s="6">
        <v>3343</v>
      </c>
      <c r="B269" s="5" t="s">
        <v>257</v>
      </c>
      <c r="C269" s="5" t="s">
        <v>6</v>
      </c>
      <c r="D269" s="42">
        <v>5991</v>
      </c>
      <c r="E269" s="43">
        <v>6991.9999999999991</v>
      </c>
      <c r="F269" s="43">
        <v>1000.9999999999991</v>
      </c>
      <c r="G269" s="43">
        <v>4079</v>
      </c>
      <c r="H269" s="43">
        <v>5080</v>
      </c>
      <c r="I269" s="43">
        <f t="shared" si="15"/>
        <v>1001</v>
      </c>
      <c r="J269" s="43">
        <f t="shared" si="13"/>
        <v>-1912</v>
      </c>
      <c r="K269" s="43">
        <f t="shared" si="14"/>
        <v>2913</v>
      </c>
      <c r="L269" s="44">
        <v>4079</v>
      </c>
    </row>
    <row r="270" spans="1:12" x14ac:dyDescent="0.25">
      <c r="A270" s="6">
        <v>3346</v>
      </c>
      <c r="B270" s="5" t="s">
        <v>258</v>
      </c>
      <c r="C270" s="5" t="s">
        <v>6</v>
      </c>
      <c r="D270" s="42">
        <v>9815</v>
      </c>
      <c r="E270" s="43">
        <v>12454.499999999998</v>
      </c>
      <c r="F270" s="43">
        <v>2639.4999999999982</v>
      </c>
      <c r="G270" s="43">
        <v>7266</v>
      </c>
      <c r="H270" s="43">
        <v>9906</v>
      </c>
      <c r="I270" s="43">
        <f t="shared" si="15"/>
        <v>2640</v>
      </c>
      <c r="J270" s="43">
        <f t="shared" si="13"/>
        <v>-2549</v>
      </c>
      <c r="K270" s="43">
        <f t="shared" si="14"/>
        <v>5189</v>
      </c>
      <c r="L270" s="44">
        <v>7266</v>
      </c>
    </row>
    <row r="271" spans="1:12" x14ac:dyDescent="0.25">
      <c r="A271" s="6">
        <v>3347</v>
      </c>
      <c r="B271" s="5" t="s">
        <v>259</v>
      </c>
      <c r="C271" s="5" t="s">
        <v>6</v>
      </c>
      <c r="D271" s="42">
        <v>10707</v>
      </c>
      <c r="E271" s="43">
        <v>20101.999999999996</v>
      </c>
      <c r="F271" s="43">
        <v>9394.9999999999964</v>
      </c>
      <c r="G271" s="43">
        <v>11727</v>
      </c>
      <c r="H271" s="43">
        <v>21122</v>
      </c>
      <c r="I271" s="43">
        <f t="shared" si="15"/>
        <v>9395</v>
      </c>
      <c r="J271" s="43">
        <f t="shared" si="13"/>
        <v>1020</v>
      </c>
      <c r="K271" s="43">
        <f t="shared" si="14"/>
        <v>8375</v>
      </c>
      <c r="L271" s="44">
        <v>11727</v>
      </c>
    </row>
    <row r="272" spans="1:12" x14ac:dyDescent="0.25">
      <c r="A272" s="6">
        <v>3350</v>
      </c>
      <c r="B272" s="5" t="s">
        <v>260</v>
      </c>
      <c r="C272" s="5" t="s">
        <v>6</v>
      </c>
      <c r="D272" s="42">
        <v>18737</v>
      </c>
      <c r="E272" s="43">
        <v>30371.499999999996</v>
      </c>
      <c r="F272" s="43">
        <v>11634.499999999996</v>
      </c>
      <c r="G272" s="43">
        <v>17717</v>
      </c>
      <c r="H272" s="43">
        <v>29352</v>
      </c>
      <c r="I272" s="43">
        <f t="shared" si="15"/>
        <v>11635</v>
      </c>
      <c r="J272" s="43">
        <f t="shared" si="13"/>
        <v>-1020</v>
      </c>
      <c r="K272" s="43">
        <f t="shared" si="14"/>
        <v>12655</v>
      </c>
      <c r="L272" s="44">
        <v>17717</v>
      </c>
    </row>
    <row r="273" spans="1:12" x14ac:dyDescent="0.25">
      <c r="A273" s="6">
        <v>3351</v>
      </c>
      <c r="B273" s="5" t="s">
        <v>261</v>
      </c>
      <c r="C273" s="5" t="s">
        <v>6</v>
      </c>
      <c r="D273" s="42">
        <v>17845</v>
      </c>
      <c r="E273" s="43">
        <v>25345.999999999996</v>
      </c>
      <c r="F273" s="43">
        <v>7500.9999999999964</v>
      </c>
      <c r="G273" s="43">
        <v>14786</v>
      </c>
      <c r="H273" s="43">
        <v>22287</v>
      </c>
      <c r="I273" s="43">
        <f t="shared" si="15"/>
        <v>7501</v>
      </c>
      <c r="J273" s="43">
        <f t="shared" si="13"/>
        <v>-3059</v>
      </c>
      <c r="K273" s="43">
        <f t="shared" si="14"/>
        <v>10560</v>
      </c>
      <c r="L273" s="44">
        <v>14786</v>
      </c>
    </row>
    <row r="274" spans="1:12" x14ac:dyDescent="0.25">
      <c r="A274" s="6">
        <v>3353</v>
      </c>
      <c r="B274" s="5" t="s">
        <v>262</v>
      </c>
      <c r="C274" s="5" t="s">
        <v>6</v>
      </c>
      <c r="D274" s="42">
        <v>17462</v>
      </c>
      <c r="E274" s="43">
        <v>26219.999999999996</v>
      </c>
      <c r="F274" s="43">
        <v>8757.9999999999964</v>
      </c>
      <c r="G274" s="43">
        <v>15295</v>
      </c>
      <c r="H274" s="43">
        <v>24053</v>
      </c>
      <c r="I274" s="43">
        <f t="shared" si="15"/>
        <v>8758</v>
      </c>
      <c r="J274" s="43">
        <f t="shared" si="13"/>
        <v>-2167</v>
      </c>
      <c r="K274" s="43">
        <f t="shared" si="14"/>
        <v>10925</v>
      </c>
      <c r="L274" s="44">
        <v>15295</v>
      </c>
    </row>
    <row r="275" spans="1:12" x14ac:dyDescent="0.25">
      <c r="A275" s="6">
        <v>3356</v>
      </c>
      <c r="B275" s="5" t="s">
        <v>263</v>
      </c>
      <c r="C275" s="5" t="s">
        <v>6</v>
      </c>
      <c r="D275" s="42">
        <v>13639</v>
      </c>
      <c r="E275" s="43">
        <v>25782.999999999996</v>
      </c>
      <c r="F275" s="43">
        <v>12143.999999999996</v>
      </c>
      <c r="G275" s="43">
        <v>15041</v>
      </c>
      <c r="H275" s="43">
        <v>27185</v>
      </c>
      <c r="I275" s="43">
        <f t="shared" si="15"/>
        <v>12144</v>
      </c>
      <c r="J275" s="43">
        <f t="shared" si="13"/>
        <v>1402</v>
      </c>
      <c r="K275" s="43">
        <f t="shared" si="14"/>
        <v>10742</v>
      </c>
      <c r="L275" s="44">
        <v>15041</v>
      </c>
    </row>
    <row r="276" spans="1:12" x14ac:dyDescent="0.25">
      <c r="A276" s="6">
        <v>3358</v>
      </c>
      <c r="B276" s="5" t="s">
        <v>264</v>
      </c>
      <c r="C276" s="5" t="s">
        <v>6</v>
      </c>
      <c r="D276" s="42">
        <v>9305</v>
      </c>
      <c r="E276" s="43">
        <v>15294.999999999998</v>
      </c>
      <c r="F276" s="43">
        <v>5989.9999999999982</v>
      </c>
      <c r="G276" s="43">
        <v>8923</v>
      </c>
      <c r="H276" s="43">
        <v>14913</v>
      </c>
      <c r="I276" s="43">
        <f t="shared" si="15"/>
        <v>5990</v>
      </c>
      <c r="J276" s="43">
        <f t="shared" si="13"/>
        <v>-382</v>
      </c>
      <c r="K276" s="43">
        <f t="shared" si="14"/>
        <v>6372</v>
      </c>
      <c r="L276" s="44">
        <v>8923</v>
      </c>
    </row>
    <row r="277" spans="1:12" x14ac:dyDescent="0.25">
      <c r="A277" s="6">
        <v>3364</v>
      </c>
      <c r="B277" s="5" t="s">
        <v>265</v>
      </c>
      <c r="C277" s="5" t="s">
        <v>6</v>
      </c>
      <c r="D277" s="42">
        <v>17335</v>
      </c>
      <c r="E277" s="43">
        <v>27312.499999999996</v>
      </c>
      <c r="F277" s="43">
        <v>9977.4999999999964</v>
      </c>
      <c r="G277" s="43">
        <v>15933</v>
      </c>
      <c r="H277" s="43">
        <v>25911</v>
      </c>
      <c r="I277" s="43">
        <f t="shared" si="15"/>
        <v>9978</v>
      </c>
      <c r="J277" s="43">
        <f t="shared" si="13"/>
        <v>-1402</v>
      </c>
      <c r="K277" s="43">
        <f t="shared" si="14"/>
        <v>11380</v>
      </c>
      <c r="L277" s="44">
        <v>15933</v>
      </c>
    </row>
    <row r="278" spans="1:12" x14ac:dyDescent="0.25">
      <c r="A278" s="6">
        <v>3373</v>
      </c>
      <c r="B278" s="5" t="s">
        <v>266</v>
      </c>
      <c r="C278" s="5" t="s">
        <v>6</v>
      </c>
      <c r="D278" s="42">
        <v>10197</v>
      </c>
      <c r="E278" s="43">
        <v>22505.499999999996</v>
      </c>
      <c r="F278" s="43">
        <v>12308.499999999996</v>
      </c>
      <c r="G278" s="43">
        <v>13129</v>
      </c>
      <c r="H278" s="43">
        <v>25438</v>
      </c>
      <c r="I278" s="43">
        <f t="shared" si="15"/>
        <v>12309</v>
      </c>
      <c r="J278" s="43">
        <f t="shared" si="13"/>
        <v>2932</v>
      </c>
      <c r="K278" s="43">
        <f t="shared" si="14"/>
        <v>9377</v>
      </c>
      <c r="L278" s="44">
        <v>13129</v>
      </c>
    </row>
    <row r="279" spans="1:12" x14ac:dyDescent="0.25">
      <c r="A279" s="6">
        <v>3716</v>
      </c>
      <c r="B279" s="5" t="s">
        <v>268</v>
      </c>
      <c r="C279" s="5" t="s">
        <v>6</v>
      </c>
      <c r="D279" s="42">
        <v>17590</v>
      </c>
      <c r="E279" s="43">
        <v>29278.999999999996</v>
      </c>
      <c r="F279" s="43">
        <v>11688.999999999996</v>
      </c>
      <c r="G279" s="43">
        <v>17080</v>
      </c>
      <c r="H279" s="43">
        <v>28769</v>
      </c>
      <c r="I279" s="43">
        <f t="shared" si="15"/>
        <v>11689</v>
      </c>
      <c r="J279" s="43">
        <f t="shared" si="13"/>
        <v>-510</v>
      </c>
      <c r="K279" s="43">
        <f t="shared" si="14"/>
        <v>12199</v>
      </c>
      <c r="L279" s="44">
        <v>17080</v>
      </c>
    </row>
    <row r="280" spans="1:12" x14ac:dyDescent="0.25">
      <c r="A280" s="6">
        <v>3718</v>
      </c>
      <c r="B280" s="5" t="s">
        <v>269</v>
      </c>
      <c r="C280" s="5" t="s">
        <v>6</v>
      </c>
      <c r="D280" s="42">
        <v>20011</v>
      </c>
      <c r="E280" s="43">
        <v>34741.499999999993</v>
      </c>
      <c r="F280" s="43">
        <v>14730.499999999993</v>
      </c>
      <c r="G280" s="43">
        <v>20266</v>
      </c>
      <c r="H280" s="43">
        <v>34997</v>
      </c>
      <c r="I280" s="43">
        <f t="shared" si="15"/>
        <v>14731</v>
      </c>
      <c r="J280" s="43">
        <f t="shared" si="13"/>
        <v>255</v>
      </c>
      <c r="K280" s="43">
        <f t="shared" si="14"/>
        <v>14476</v>
      </c>
      <c r="L280" s="44">
        <v>20266</v>
      </c>
    </row>
    <row r="281" spans="1:12" x14ac:dyDescent="0.25">
      <c r="A281" s="6">
        <v>3722</v>
      </c>
      <c r="B281" s="5" t="s">
        <v>270</v>
      </c>
      <c r="C281" s="5" t="s">
        <v>6</v>
      </c>
      <c r="D281" s="42">
        <v>13511</v>
      </c>
      <c r="E281" s="43">
        <v>24034.999999999996</v>
      </c>
      <c r="F281" s="43">
        <v>10523.999999999996</v>
      </c>
      <c r="G281" s="43">
        <v>14021</v>
      </c>
      <c r="H281" s="43">
        <v>24545</v>
      </c>
      <c r="I281" s="43">
        <f t="shared" si="15"/>
        <v>10524</v>
      </c>
      <c r="J281" s="43">
        <f t="shared" si="13"/>
        <v>510</v>
      </c>
      <c r="K281" s="43">
        <f t="shared" si="14"/>
        <v>10014</v>
      </c>
      <c r="L281" s="44">
        <v>14021</v>
      </c>
    </row>
    <row r="282" spans="1:12" x14ac:dyDescent="0.25">
      <c r="A282" s="6">
        <v>3728</v>
      </c>
      <c r="B282" s="5" t="s">
        <v>271</v>
      </c>
      <c r="C282" s="5" t="s">
        <v>6</v>
      </c>
      <c r="D282" s="42">
        <v>19502</v>
      </c>
      <c r="E282" s="43">
        <v>31682.499999999996</v>
      </c>
      <c r="F282" s="43">
        <v>12180.499999999996</v>
      </c>
      <c r="G282" s="43">
        <v>18482</v>
      </c>
      <c r="H282" s="43">
        <v>30663</v>
      </c>
      <c r="I282" s="43">
        <f t="shared" si="15"/>
        <v>12181</v>
      </c>
      <c r="J282" s="43">
        <f t="shared" si="13"/>
        <v>-1020</v>
      </c>
      <c r="K282" s="43">
        <f t="shared" si="14"/>
        <v>13201</v>
      </c>
      <c r="L282" s="44">
        <v>18482</v>
      </c>
    </row>
    <row r="283" spans="1:12" x14ac:dyDescent="0.25">
      <c r="A283" s="6">
        <v>3733</v>
      </c>
      <c r="B283" s="5" t="s">
        <v>272</v>
      </c>
      <c r="C283" s="5" t="s">
        <v>6</v>
      </c>
      <c r="D283" s="42">
        <v>20266</v>
      </c>
      <c r="E283" s="43">
        <v>36052.499999999993</v>
      </c>
      <c r="F283" s="43">
        <v>15786.499999999993</v>
      </c>
      <c r="G283" s="43">
        <v>21031</v>
      </c>
      <c r="H283" s="43">
        <v>36818</v>
      </c>
      <c r="I283" s="43">
        <f t="shared" si="15"/>
        <v>15787</v>
      </c>
      <c r="J283" s="43">
        <f t="shared" si="13"/>
        <v>765</v>
      </c>
      <c r="K283" s="43">
        <f t="shared" si="14"/>
        <v>15022</v>
      </c>
      <c r="L283" s="44">
        <v>21031</v>
      </c>
    </row>
    <row r="284" spans="1:12" x14ac:dyDescent="0.25">
      <c r="A284" s="6">
        <v>3749</v>
      </c>
      <c r="B284" s="5" t="s">
        <v>273</v>
      </c>
      <c r="C284" s="5" t="s">
        <v>6</v>
      </c>
      <c r="D284" s="42">
        <v>17207</v>
      </c>
      <c r="E284" s="43">
        <v>32337.999999999996</v>
      </c>
      <c r="F284" s="43">
        <v>15130.999999999996</v>
      </c>
      <c r="G284" s="43">
        <v>18864</v>
      </c>
      <c r="H284" s="43">
        <v>33995</v>
      </c>
      <c r="I284" s="43">
        <f t="shared" si="15"/>
        <v>15131</v>
      </c>
      <c r="J284" s="43">
        <f t="shared" si="13"/>
        <v>1657</v>
      </c>
      <c r="K284" s="43">
        <f t="shared" si="14"/>
        <v>13474</v>
      </c>
      <c r="L284" s="44">
        <v>18864</v>
      </c>
    </row>
    <row r="285" spans="1:12" x14ac:dyDescent="0.25">
      <c r="A285" s="6">
        <v>3754</v>
      </c>
      <c r="B285" s="5" t="s">
        <v>269</v>
      </c>
      <c r="C285" s="5" t="s">
        <v>6</v>
      </c>
      <c r="D285" s="42">
        <v>28041</v>
      </c>
      <c r="E285" s="43">
        <v>51347.499999999993</v>
      </c>
      <c r="F285" s="43">
        <v>23306.499999999993</v>
      </c>
      <c r="G285" s="43">
        <v>29953</v>
      </c>
      <c r="H285" s="43">
        <v>53260</v>
      </c>
      <c r="I285" s="43">
        <f t="shared" si="15"/>
        <v>23307</v>
      </c>
      <c r="J285" s="43">
        <f t="shared" si="13"/>
        <v>1912</v>
      </c>
      <c r="K285" s="43">
        <f t="shared" si="14"/>
        <v>21395</v>
      </c>
      <c r="L285" s="44">
        <v>29953</v>
      </c>
    </row>
    <row r="286" spans="1:12" x14ac:dyDescent="0.25">
      <c r="A286" s="6">
        <v>3893</v>
      </c>
      <c r="B286" s="5" t="s">
        <v>310</v>
      </c>
      <c r="C286" s="5" t="s">
        <v>6</v>
      </c>
      <c r="D286" s="42">
        <v>11854</v>
      </c>
      <c r="E286" s="43">
        <v>25564.499999999996</v>
      </c>
      <c r="F286" s="43">
        <v>13710.499999999996</v>
      </c>
      <c r="G286" s="43">
        <v>14913</v>
      </c>
      <c r="H286" s="43">
        <v>28624</v>
      </c>
      <c r="I286" s="43">
        <f t="shared" si="15"/>
        <v>13711</v>
      </c>
      <c r="J286" s="43">
        <f t="shared" si="13"/>
        <v>3059</v>
      </c>
      <c r="K286" s="43">
        <f t="shared" si="14"/>
        <v>10652</v>
      </c>
      <c r="L286" s="44">
        <v>14913</v>
      </c>
    </row>
    <row r="287" spans="1:12" x14ac:dyDescent="0.25">
      <c r="A287" s="6">
        <v>3896</v>
      </c>
      <c r="B287" s="5" t="s">
        <v>312</v>
      </c>
      <c r="C287" s="5" t="s">
        <v>6</v>
      </c>
      <c r="D287" s="42">
        <v>12746</v>
      </c>
      <c r="E287" s="43">
        <v>22942.499999999996</v>
      </c>
      <c r="F287" s="43">
        <v>10196.499999999996</v>
      </c>
      <c r="G287" s="43">
        <v>13384</v>
      </c>
      <c r="H287" s="43">
        <v>23581</v>
      </c>
      <c r="I287" s="43">
        <f t="shared" si="15"/>
        <v>10197</v>
      </c>
      <c r="J287" s="43">
        <f t="shared" si="13"/>
        <v>638</v>
      </c>
      <c r="K287" s="43">
        <f t="shared" si="14"/>
        <v>9559</v>
      </c>
      <c r="L287" s="44">
        <v>13384</v>
      </c>
    </row>
    <row r="288" spans="1:12" x14ac:dyDescent="0.25">
      <c r="A288" s="6">
        <v>3898</v>
      </c>
      <c r="B288" s="5" t="s">
        <v>314</v>
      </c>
      <c r="C288" s="5" t="s">
        <v>6</v>
      </c>
      <c r="D288" s="42">
        <v>14276</v>
      </c>
      <c r="E288" s="43">
        <v>33867.499999999993</v>
      </c>
      <c r="F288" s="43">
        <v>19591.499999999993</v>
      </c>
      <c r="G288" s="43">
        <v>19757</v>
      </c>
      <c r="H288" s="43">
        <v>39349</v>
      </c>
      <c r="I288" s="43">
        <f t="shared" si="15"/>
        <v>19592</v>
      </c>
      <c r="J288" s="43">
        <f t="shared" si="13"/>
        <v>5481</v>
      </c>
      <c r="K288" s="43">
        <f t="shared" si="14"/>
        <v>14111</v>
      </c>
      <c r="L288" s="44">
        <v>19757</v>
      </c>
    </row>
    <row r="289" spans="1:12" x14ac:dyDescent="0.25">
      <c r="A289" s="6">
        <v>3902</v>
      </c>
      <c r="B289" s="5" t="s">
        <v>302</v>
      </c>
      <c r="C289" s="5" t="s">
        <v>6</v>
      </c>
      <c r="D289" s="42">
        <v>35561</v>
      </c>
      <c r="E289" s="43">
        <v>57683.999999999993</v>
      </c>
      <c r="F289" s="43">
        <v>22122.999999999993</v>
      </c>
      <c r="G289" s="43">
        <v>33649</v>
      </c>
      <c r="H289" s="43">
        <v>55772</v>
      </c>
      <c r="I289" s="43">
        <f t="shared" si="15"/>
        <v>22123</v>
      </c>
      <c r="J289" s="43">
        <f t="shared" si="13"/>
        <v>-1912</v>
      </c>
      <c r="K289" s="43">
        <f t="shared" si="14"/>
        <v>24035</v>
      </c>
      <c r="L289" s="44">
        <v>33649</v>
      </c>
    </row>
    <row r="290" spans="1:12" x14ac:dyDescent="0.25">
      <c r="A290" s="6">
        <v>3904</v>
      </c>
      <c r="B290" s="5" t="s">
        <v>307</v>
      </c>
      <c r="C290" s="5" t="s">
        <v>6</v>
      </c>
      <c r="D290" s="42">
        <v>21413</v>
      </c>
      <c r="E290" s="43">
        <v>41296.499999999993</v>
      </c>
      <c r="F290" s="43">
        <v>19883.499999999993</v>
      </c>
      <c r="G290" s="43">
        <v>24090</v>
      </c>
      <c r="H290" s="43">
        <v>43974</v>
      </c>
      <c r="I290" s="43">
        <f t="shared" si="15"/>
        <v>19884</v>
      </c>
      <c r="J290" s="43">
        <f t="shared" si="13"/>
        <v>2677</v>
      </c>
      <c r="K290" s="43">
        <f t="shared" si="14"/>
        <v>17207</v>
      </c>
      <c r="L290" s="44">
        <v>24090</v>
      </c>
    </row>
    <row r="291" spans="1:12" x14ac:dyDescent="0.25">
      <c r="A291" s="6">
        <v>3906</v>
      </c>
      <c r="B291" s="5" t="s">
        <v>316</v>
      </c>
      <c r="C291" s="5" t="s">
        <v>6</v>
      </c>
      <c r="D291" s="42">
        <v>30845</v>
      </c>
      <c r="E291" s="43">
        <v>56372.999999999993</v>
      </c>
      <c r="F291" s="43">
        <v>25527.999999999993</v>
      </c>
      <c r="G291" s="43">
        <v>32885</v>
      </c>
      <c r="H291" s="43">
        <v>58413</v>
      </c>
      <c r="I291" s="43">
        <f t="shared" si="15"/>
        <v>25528</v>
      </c>
      <c r="J291" s="43">
        <f t="shared" si="13"/>
        <v>2040</v>
      </c>
      <c r="K291" s="43">
        <f t="shared" si="14"/>
        <v>23488</v>
      </c>
      <c r="L291" s="44">
        <v>32885</v>
      </c>
    </row>
    <row r="292" spans="1:12" x14ac:dyDescent="0.25">
      <c r="A292" s="6">
        <v>3907</v>
      </c>
      <c r="B292" s="5" t="s">
        <v>317</v>
      </c>
      <c r="C292" s="5" t="s">
        <v>6</v>
      </c>
      <c r="D292" s="42">
        <v>21796</v>
      </c>
      <c r="E292" s="43">
        <v>57028.499999999993</v>
      </c>
      <c r="F292" s="43">
        <v>35232.499999999993</v>
      </c>
      <c r="G292" s="43">
        <v>33267</v>
      </c>
      <c r="H292" s="43">
        <v>68500</v>
      </c>
      <c r="I292" s="43">
        <f t="shared" si="15"/>
        <v>35233</v>
      </c>
      <c r="J292" s="43">
        <f t="shared" si="13"/>
        <v>11471</v>
      </c>
      <c r="K292" s="43">
        <f t="shared" si="14"/>
        <v>23762</v>
      </c>
      <c r="L292" s="44">
        <v>33267</v>
      </c>
    </row>
    <row r="293" spans="1:12" x14ac:dyDescent="0.25">
      <c r="A293" s="6">
        <v>3909</v>
      </c>
      <c r="B293" s="5" t="s">
        <v>318</v>
      </c>
      <c r="C293" s="5" t="s">
        <v>6</v>
      </c>
      <c r="D293" s="42">
        <v>26257</v>
      </c>
      <c r="E293" s="43">
        <v>34522.999999999993</v>
      </c>
      <c r="F293" s="43">
        <v>8265.9999999999927</v>
      </c>
      <c r="G293" s="43">
        <v>20139</v>
      </c>
      <c r="H293" s="43">
        <v>28405</v>
      </c>
      <c r="I293" s="43">
        <f t="shared" si="15"/>
        <v>8266</v>
      </c>
      <c r="J293" s="43">
        <f t="shared" si="13"/>
        <v>-6118</v>
      </c>
      <c r="K293" s="43">
        <f t="shared" si="14"/>
        <v>14384</v>
      </c>
      <c r="L293" s="44">
        <v>20139</v>
      </c>
    </row>
    <row r="294" spans="1:12" x14ac:dyDescent="0.25">
      <c r="A294" s="6">
        <v>3910</v>
      </c>
      <c r="B294" s="5" t="s">
        <v>319</v>
      </c>
      <c r="C294" s="5" t="s">
        <v>6</v>
      </c>
      <c r="D294" s="42">
        <v>49327</v>
      </c>
      <c r="E294" s="43">
        <v>97669.499999999985</v>
      </c>
      <c r="F294" s="43">
        <v>48342.499999999985</v>
      </c>
      <c r="G294" s="43">
        <v>56974</v>
      </c>
      <c r="H294" s="43">
        <v>105317</v>
      </c>
      <c r="I294" s="43">
        <f t="shared" si="15"/>
        <v>48343</v>
      </c>
      <c r="J294" s="43">
        <f t="shared" si="13"/>
        <v>7647</v>
      </c>
      <c r="K294" s="43">
        <f t="shared" si="14"/>
        <v>40696</v>
      </c>
      <c r="L294" s="44">
        <v>56974</v>
      </c>
    </row>
    <row r="295" spans="1:12" x14ac:dyDescent="0.25">
      <c r="A295" s="6">
        <v>3911</v>
      </c>
      <c r="B295" s="5" t="s">
        <v>320</v>
      </c>
      <c r="C295" s="5" t="s">
        <v>6</v>
      </c>
      <c r="D295" s="42">
        <v>14148</v>
      </c>
      <c r="E295" s="43">
        <v>22505.499999999996</v>
      </c>
      <c r="F295" s="43">
        <v>8357.4999999999964</v>
      </c>
      <c r="G295" s="43">
        <v>13129</v>
      </c>
      <c r="H295" s="43">
        <v>21487</v>
      </c>
      <c r="I295" s="43">
        <f t="shared" si="15"/>
        <v>8358</v>
      </c>
      <c r="J295" s="43">
        <f t="shared" si="13"/>
        <v>-1019</v>
      </c>
      <c r="K295" s="43">
        <f t="shared" si="14"/>
        <v>9377</v>
      </c>
      <c r="L295" s="44">
        <v>13129</v>
      </c>
    </row>
    <row r="296" spans="1:12" x14ac:dyDescent="0.25">
      <c r="A296" s="6">
        <v>3913</v>
      </c>
      <c r="B296" s="5" t="s">
        <v>321</v>
      </c>
      <c r="C296" s="5" t="s">
        <v>6</v>
      </c>
      <c r="D296" s="42">
        <v>18737</v>
      </c>
      <c r="E296" s="43">
        <v>30371.499999999996</v>
      </c>
      <c r="F296" s="43">
        <v>11634.499999999996</v>
      </c>
      <c r="G296" s="43">
        <v>17717</v>
      </c>
      <c r="H296" s="43">
        <v>29352</v>
      </c>
      <c r="I296" s="43">
        <f t="shared" si="15"/>
        <v>11635</v>
      </c>
      <c r="J296" s="43">
        <f t="shared" si="13"/>
        <v>-1020</v>
      </c>
      <c r="K296" s="43">
        <f t="shared" si="14"/>
        <v>12655</v>
      </c>
      <c r="L296" s="44">
        <v>17717</v>
      </c>
    </row>
    <row r="297" spans="1:12" x14ac:dyDescent="0.25">
      <c r="A297" s="6">
        <v>3914</v>
      </c>
      <c r="B297" s="5" t="s">
        <v>322</v>
      </c>
      <c r="C297" s="5" t="s">
        <v>6</v>
      </c>
      <c r="D297" s="42">
        <v>44483</v>
      </c>
      <c r="E297" s="43">
        <v>82155.999999999985</v>
      </c>
      <c r="F297" s="43">
        <v>37672.999999999985</v>
      </c>
      <c r="G297" s="43">
        <v>47925</v>
      </c>
      <c r="H297" s="43">
        <v>85598</v>
      </c>
      <c r="I297" s="43">
        <f t="shared" si="15"/>
        <v>37673</v>
      </c>
      <c r="J297" s="43">
        <f t="shared" si="13"/>
        <v>3442</v>
      </c>
      <c r="K297" s="43">
        <f t="shared" si="14"/>
        <v>34231</v>
      </c>
      <c r="L297" s="44">
        <v>47925</v>
      </c>
    </row>
    <row r="298" spans="1:12" x14ac:dyDescent="0.25">
      <c r="A298" s="6">
        <v>3916</v>
      </c>
      <c r="B298" s="5" t="s">
        <v>323</v>
      </c>
      <c r="C298" s="5" t="s">
        <v>6</v>
      </c>
      <c r="D298" s="42">
        <v>14786</v>
      </c>
      <c r="E298" s="43">
        <v>36926.499999999993</v>
      </c>
      <c r="F298" s="43">
        <v>22140.499999999993</v>
      </c>
      <c r="G298" s="43">
        <v>21541</v>
      </c>
      <c r="H298" s="43">
        <v>43682</v>
      </c>
      <c r="I298" s="43">
        <f t="shared" si="15"/>
        <v>22141</v>
      </c>
      <c r="J298" s="43">
        <f t="shared" si="13"/>
        <v>6755</v>
      </c>
      <c r="K298" s="43">
        <f t="shared" si="14"/>
        <v>15386</v>
      </c>
      <c r="L298" s="44">
        <v>21541</v>
      </c>
    </row>
    <row r="299" spans="1:12" x14ac:dyDescent="0.25">
      <c r="A299" s="6">
        <v>3917</v>
      </c>
      <c r="B299" s="5" t="s">
        <v>324</v>
      </c>
      <c r="C299" s="5" t="s">
        <v>6</v>
      </c>
      <c r="D299" s="42">
        <v>41552</v>
      </c>
      <c r="E299" s="43">
        <v>93299.499999999985</v>
      </c>
      <c r="F299" s="43">
        <v>51747.499999999985</v>
      </c>
      <c r="G299" s="43">
        <v>54425</v>
      </c>
      <c r="H299" s="43">
        <v>106173</v>
      </c>
      <c r="I299" s="43">
        <f t="shared" si="15"/>
        <v>51748</v>
      </c>
      <c r="J299" s="43">
        <f t="shared" si="13"/>
        <v>12873</v>
      </c>
      <c r="K299" s="43">
        <f t="shared" si="14"/>
        <v>38875</v>
      </c>
      <c r="L299" s="44">
        <v>54425</v>
      </c>
    </row>
    <row r="300" spans="1:12" x14ac:dyDescent="0.25">
      <c r="A300" s="6">
        <v>3918</v>
      </c>
      <c r="B300" s="5" t="s">
        <v>325</v>
      </c>
      <c r="C300" s="5" t="s">
        <v>6</v>
      </c>
      <c r="D300" s="42">
        <v>43464</v>
      </c>
      <c r="E300" s="43">
        <v>71886.499999999985</v>
      </c>
      <c r="F300" s="43">
        <v>28422.499999999985</v>
      </c>
      <c r="G300" s="43">
        <v>41934</v>
      </c>
      <c r="H300" s="43">
        <v>70357</v>
      </c>
      <c r="I300" s="43">
        <f t="shared" si="15"/>
        <v>28423</v>
      </c>
      <c r="J300" s="43">
        <f t="shared" si="13"/>
        <v>-1530</v>
      </c>
      <c r="K300" s="43">
        <f t="shared" si="14"/>
        <v>29953</v>
      </c>
      <c r="L300" s="44">
        <v>41934</v>
      </c>
    </row>
    <row r="301" spans="1:12" x14ac:dyDescent="0.25">
      <c r="A301" s="6">
        <v>3919</v>
      </c>
      <c r="B301" s="5" t="s">
        <v>326</v>
      </c>
      <c r="C301" s="5" t="s">
        <v>6</v>
      </c>
      <c r="D301" s="42">
        <v>33395</v>
      </c>
      <c r="E301" s="43">
        <v>69482.999999999985</v>
      </c>
      <c r="F301" s="43">
        <v>36087.999999999985</v>
      </c>
      <c r="G301" s="43">
        <v>40532</v>
      </c>
      <c r="H301" s="43">
        <v>76620</v>
      </c>
      <c r="I301" s="43">
        <f t="shared" si="15"/>
        <v>36088</v>
      </c>
      <c r="J301" s="43">
        <f t="shared" si="13"/>
        <v>7137</v>
      </c>
      <c r="K301" s="43">
        <f t="shared" si="14"/>
        <v>28951</v>
      </c>
      <c r="L301" s="44">
        <v>40532</v>
      </c>
    </row>
    <row r="302" spans="1:12" x14ac:dyDescent="0.25">
      <c r="A302" s="6">
        <v>3920</v>
      </c>
      <c r="B302" s="5" t="s">
        <v>328</v>
      </c>
      <c r="C302" s="5" t="s">
        <v>6</v>
      </c>
      <c r="D302" s="42">
        <v>11982</v>
      </c>
      <c r="E302" s="43">
        <v>28841.999999999996</v>
      </c>
      <c r="F302" s="43">
        <v>16859.999999999996</v>
      </c>
      <c r="G302" s="43">
        <v>16825</v>
      </c>
      <c r="H302" s="43">
        <v>33685</v>
      </c>
      <c r="I302" s="43">
        <f t="shared" si="15"/>
        <v>16860</v>
      </c>
      <c r="J302" s="43">
        <f t="shared" si="13"/>
        <v>4843</v>
      </c>
      <c r="K302" s="43">
        <f t="shared" si="14"/>
        <v>12017</v>
      </c>
      <c r="L302" s="44">
        <v>16825</v>
      </c>
    </row>
    <row r="303" spans="1:12" x14ac:dyDescent="0.25">
      <c r="A303" s="6">
        <v>5200</v>
      </c>
      <c r="B303" s="5" t="s">
        <v>274</v>
      </c>
      <c r="C303" s="5" t="s">
        <v>6</v>
      </c>
      <c r="D303" s="42">
        <v>28424</v>
      </c>
      <c r="E303" s="43">
        <v>41077.999999999993</v>
      </c>
      <c r="F303" s="43">
        <v>12653.999999999993</v>
      </c>
      <c r="G303" s="43">
        <v>23963</v>
      </c>
      <c r="H303" s="43">
        <v>36617</v>
      </c>
      <c r="I303" s="43">
        <f t="shared" si="15"/>
        <v>12654</v>
      </c>
      <c r="J303" s="43">
        <f t="shared" si="13"/>
        <v>-4461</v>
      </c>
      <c r="K303" s="43">
        <f t="shared" si="14"/>
        <v>17115</v>
      </c>
      <c r="L303" s="44">
        <v>23963</v>
      </c>
    </row>
    <row r="304" spans="1:12" x14ac:dyDescent="0.25">
      <c r="A304" s="6">
        <v>5201</v>
      </c>
      <c r="B304" s="5" t="s">
        <v>275</v>
      </c>
      <c r="C304" s="5" t="s">
        <v>6</v>
      </c>
      <c r="D304" s="42">
        <v>28041</v>
      </c>
      <c r="E304" s="43">
        <v>48943.999999999993</v>
      </c>
      <c r="F304" s="43">
        <v>20902.999999999993</v>
      </c>
      <c r="G304" s="43">
        <v>28551</v>
      </c>
      <c r="H304" s="43">
        <v>49454</v>
      </c>
      <c r="I304" s="43">
        <f t="shared" si="15"/>
        <v>20903</v>
      </c>
      <c r="J304" s="43">
        <f t="shared" si="13"/>
        <v>510</v>
      </c>
      <c r="K304" s="43">
        <f t="shared" si="14"/>
        <v>20393</v>
      </c>
      <c r="L304" s="44">
        <v>28551</v>
      </c>
    </row>
    <row r="305" spans="1:12" x14ac:dyDescent="0.25">
      <c r="A305" s="6">
        <v>5202</v>
      </c>
      <c r="B305" s="5" t="s">
        <v>276</v>
      </c>
      <c r="C305" s="5" t="s">
        <v>6</v>
      </c>
      <c r="D305" s="42">
        <v>33395</v>
      </c>
      <c r="E305" s="43">
        <v>61179.999999999993</v>
      </c>
      <c r="F305" s="43">
        <v>27784.999999999993</v>
      </c>
      <c r="G305" s="43">
        <v>35689</v>
      </c>
      <c r="H305" s="43">
        <v>63474</v>
      </c>
      <c r="I305" s="43">
        <f t="shared" si="15"/>
        <v>27785</v>
      </c>
      <c r="J305" s="43">
        <f t="shared" si="13"/>
        <v>2294</v>
      </c>
      <c r="K305" s="43">
        <f t="shared" si="14"/>
        <v>25491</v>
      </c>
      <c r="L305" s="44">
        <v>35689</v>
      </c>
    </row>
    <row r="306" spans="1:12" x14ac:dyDescent="0.25">
      <c r="A306" s="6">
        <v>5204</v>
      </c>
      <c r="B306" s="5" t="s">
        <v>277</v>
      </c>
      <c r="C306" s="5" t="s">
        <v>6</v>
      </c>
      <c r="D306" s="42">
        <v>33140</v>
      </c>
      <c r="E306" s="43">
        <v>53532.499999999993</v>
      </c>
      <c r="F306" s="43">
        <v>20392.499999999993</v>
      </c>
      <c r="G306" s="43">
        <v>31228</v>
      </c>
      <c r="H306" s="43">
        <v>51621</v>
      </c>
      <c r="I306" s="43">
        <f t="shared" si="15"/>
        <v>20393</v>
      </c>
      <c r="J306" s="43">
        <f t="shared" si="13"/>
        <v>-1912</v>
      </c>
      <c r="K306" s="43">
        <f t="shared" si="14"/>
        <v>22305</v>
      </c>
      <c r="L306" s="44">
        <v>31228</v>
      </c>
    </row>
    <row r="307" spans="1:12" x14ac:dyDescent="0.25">
      <c r="A307" s="6">
        <v>5207</v>
      </c>
      <c r="B307" s="5" t="s">
        <v>278</v>
      </c>
      <c r="C307" s="5" t="s">
        <v>6</v>
      </c>
      <c r="D307" s="42">
        <v>31100</v>
      </c>
      <c r="E307" s="43">
        <v>56372.999999999993</v>
      </c>
      <c r="F307" s="43">
        <v>25272.999999999993</v>
      </c>
      <c r="G307" s="43">
        <v>32885</v>
      </c>
      <c r="H307" s="43">
        <v>58158</v>
      </c>
      <c r="I307" s="43">
        <f t="shared" si="15"/>
        <v>25273</v>
      </c>
      <c r="J307" s="43">
        <f t="shared" si="13"/>
        <v>1785</v>
      </c>
      <c r="K307" s="43">
        <f t="shared" si="14"/>
        <v>23488</v>
      </c>
      <c r="L307" s="44">
        <v>32885</v>
      </c>
    </row>
    <row r="308" spans="1:12" x14ac:dyDescent="0.25">
      <c r="A308" s="6">
        <v>5212</v>
      </c>
      <c r="B308" s="5" t="s">
        <v>279</v>
      </c>
      <c r="C308" s="5" t="s">
        <v>6</v>
      </c>
      <c r="D308" s="42">
        <v>35179</v>
      </c>
      <c r="E308" s="43">
        <v>54406.499999999993</v>
      </c>
      <c r="F308" s="43">
        <v>19227.499999999993</v>
      </c>
      <c r="G308" s="43">
        <v>31738</v>
      </c>
      <c r="H308" s="43">
        <v>50966</v>
      </c>
      <c r="I308" s="43">
        <f t="shared" si="15"/>
        <v>19228</v>
      </c>
      <c r="J308" s="43">
        <f t="shared" si="13"/>
        <v>-3441</v>
      </c>
      <c r="K308" s="43">
        <f t="shared" si="14"/>
        <v>22669</v>
      </c>
      <c r="L308" s="44">
        <v>31738</v>
      </c>
    </row>
    <row r="309" spans="1:12" x14ac:dyDescent="0.25">
      <c r="A309" s="6">
        <v>5213</v>
      </c>
      <c r="B309" s="5" t="s">
        <v>280</v>
      </c>
      <c r="C309" s="5" t="s">
        <v>6</v>
      </c>
      <c r="D309" s="42">
        <v>33904</v>
      </c>
      <c r="E309" s="43">
        <v>62053.999999999993</v>
      </c>
      <c r="F309" s="43">
        <v>28149.999999999993</v>
      </c>
      <c r="G309" s="43">
        <v>36199</v>
      </c>
      <c r="H309" s="43">
        <v>64349</v>
      </c>
      <c r="I309" s="43">
        <f t="shared" si="15"/>
        <v>28150</v>
      </c>
      <c r="J309" s="43">
        <f t="shared" si="13"/>
        <v>2295</v>
      </c>
      <c r="K309" s="43">
        <f t="shared" si="14"/>
        <v>25855</v>
      </c>
      <c r="L309" s="44">
        <v>36199</v>
      </c>
    </row>
    <row r="310" spans="1:12" x14ac:dyDescent="0.25">
      <c r="A310" s="6">
        <v>5214</v>
      </c>
      <c r="B310" s="5" t="s">
        <v>281</v>
      </c>
      <c r="C310" s="5" t="s">
        <v>6</v>
      </c>
      <c r="D310" s="42">
        <v>32757</v>
      </c>
      <c r="E310" s="43">
        <v>56154.499999999993</v>
      </c>
      <c r="F310" s="43">
        <v>23397.499999999993</v>
      </c>
      <c r="G310" s="43">
        <v>32757</v>
      </c>
      <c r="H310" s="43">
        <v>56155</v>
      </c>
      <c r="I310" s="43">
        <f t="shared" si="15"/>
        <v>23398</v>
      </c>
      <c r="J310" s="43">
        <f t="shared" si="13"/>
        <v>0</v>
      </c>
      <c r="K310" s="43">
        <f t="shared" si="14"/>
        <v>23398</v>
      </c>
      <c r="L310" s="44">
        <v>32757</v>
      </c>
    </row>
    <row r="311" spans="1:12" x14ac:dyDescent="0.25">
      <c r="A311" s="6">
        <v>5215</v>
      </c>
      <c r="B311" s="5" t="s">
        <v>282</v>
      </c>
      <c r="C311" s="5" t="s">
        <v>6</v>
      </c>
      <c r="D311" s="42">
        <v>23963</v>
      </c>
      <c r="E311" s="43">
        <v>36489.499999999993</v>
      </c>
      <c r="F311" s="43">
        <v>12526.499999999993</v>
      </c>
      <c r="G311" s="43">
        <v>21286</v>
      </c>
      <c r="H311" s="43">
        <v>33813</v>
      </c>
      <c r="I311" s="43">
        <f t="shared" si="15"/>
        <v>12527</v>
      </c>
      <c r="J311" s="43">
        <f t="shared" si="13"/>
        <v>-2677</v>
      </c>
      <c r="K311" s="43">
        <f t="shared" si="14"/>
        <v>15204</v>
      </c>
      <c r="L311" s="44">
        <v>21286</v>
      </c>
    </row>
    <row r="312" spans="1:12" x14ac:dyDescent="0.25">
      <c r="A312" s="6">
        <v>5218</v>
      </c>
      <c r="B312" s="5" t="s">
        <v>283</v>
      </c>
      <c r="C312" s="5" t="s">
        <v>6</v>
      </c>
      <c r="D312" s="42">
        <v>27277</v>
      </c>
      <c r="E312" s="43">
        <v>51784.499999999993</v>
      </c>
      <c r="F312" s="43">
        <v>24507.499999999993</v>
      </c>
      <c r="G312" s="43">
        <v>30208</v>
      </c>
      <c r="H312" s="43">
        <v>54716</v>
      </c>
      <c r="I312" s="43">
        <f t="shared" si="15"/>
        <v>24508</v>
      </c>
      <c r="J312" s="43">
        <f t="shared" si="13"/>
        <v>2931</v>
      </c>
      <c r="K312" s="43">
        <f t="shared" si="14"/>
        <v>21577</v>
      </c>
      <c r="L312" s="44">
        <v>30208</v>
      </c>
    </row>
    <row r="313" spans="1:12" x14ac:dyDescent="0.25">
      <c r="A313" s="6">
        <v>5220</v>
      </c>
      <c r="B313" s="5" t="s">
        <v>284</v>
      </c>
      <c r="C313" s="5" t="s">
        <v>6</v>
      </c>
      <c r="D313" s="42">
        <v>27659</v>
      </c>
      <c r="E313" s="43">
        <v>60742.999999999993</v>
      </c>
      <c r="F313" s="43">
        <v>33083.999999999993</v>
      </c>
      <c r="G313" s="43">
        <v>35434</v>
      </c>
      <c r="H313" s="43">
        <v>68518</v>
      </c>
      <c r="I313" s="43">
        <f t="shared" si="15"/>
        <v>33084</v>
      </c>
      <c r="J313" s="43">
        <f t="shared" si="13"/>
        <v>7775</v>
      </c>
      <c r="K313" s="43">
        <f t="shared" si="14"/>
        <v>25309</v>
      </c>
      <c r="L313" s="44">
        <v>35434</v>
      </c>
    </row>
    <row r="314" spans="1:12" x14ac:dyDescent="0.25">
      <c r="A314" s="6">
        <v>5221</v>
      </c>
      <c r="B314" s="5" t="s">
        <v>285</v>
      </c>
      <c r="C314" s="5" t="s">
        <v>6</v>
      </c>
      <c r="D314" s="42">
        <v>32120</v>
      </c>
      <c r="E314" s="43">
        <v>50473.499999999993</v>
      </c>
      <c r="F314" s="43">
        <v>18353.499999999993</v>
      </c>
      <c r="G314" s="43">
        <v>29443</v>
      </c>
      <c r="H314" s="43">
        <v>47797</v>
      </c>
      <c r="I314" s="43">
        <f t="shared" si="15"/>
        <v>18354</v>
      </c>
      <c r="J314" s="43">
        <f t="shared" si="13"/>
        <v>-2677</v>
      </c>
      <c r="K314" s="43">
        <f t="shared" si="14"/>
        <v>21031</v>
      </c>
      <c r="L314" s="44">
        <v>29443</v>
      </c>
    </row>
    <row r="315" spans="1:12" x14ac:dyDescent="0.25">
      <c r="A315" s="6">
        <v>5224</v>
      </c>
      <c r="B315" s="5" t="s">
        <v>286</v>
      </c>
      <c r="C315" s="5" t="s">
        <v>6</v>
      </c>
      <c r="D315" s="42">
        <v>19884</v>
      </c>
      <c r="E315" s="43">
        <v>34085.999999999993</v>
      </c>
      <c r="F315" s="43">
        <v>14201.999999999993</v>
      </c>
      <c r="G315" s="43">
        <v>19884</v>
      </c>
      <c r="H315" s="43">
        <v>34086</v>
      </c>
      <c r="I315" s="43">
        <f t="shared" si="15"/>
        <v>14202</v>
      </c>
      <c r="J315" s="43">
        <f t="shared" si="13"/>
        <v>0</v>
      </c>
      <c r="K315" s="43">
        <f t="shared" si="14"/>
        <v>14202</v>
      </c>
      <c r="L315" s="44">
        <v>19884</v>
      </c>
    </row>
    <row r="316" spans="1:12" x14ac:dyDescent="0.25">
      <c r="A316" s="6">
        <v>5225</v>
      </c>
      <c r="B316" s="5" t="s">
        <v>287</v>
      </c>
      <c r="C316" s="5" t="s">
        <v>6</v>
      </c>
      <c r="D316" s="42">
        <v>12491</v>
      </c>
      <c r="E316" s="43">
        <v>26875.499999999996</v>
      </c>
      <c r="F316" s="43">
        <v>14384.499999999996</v>
      </c>
      <c r="G316" s="43">
        <v>15678</v>
      </c>
      <c r="H316" s="43">
        <v>30063</v>
      </c>
      <c r="I316" s="43">
        <f t="shared" si="15"/>
        <v>14385</v>
      </c>
      <c r="J316" s="43">
        <f t="shared" si="13"/>
        <v>3187</v>
      </c>
      <c r="K316" s="43">
        <f t="shared" si="14"/>
        <v>11198</v>
      </c>
      <c r="L316" s="44">
        <v>15678</v>
      </c>
    </row>
    <row r="317" spans="1:12" x14ac:dyDescent="0.25">
      <c r="A317" s="6">
        <v>5229</v>
      </c>
      <c r="B317" s="5" t="s">
        <v>327</v>
      </c>
      <c r="C317" s="5" t="s">
        <v>6</v>
      </c>
      <c r="D317" s="42">
        <v>57484</v>
      </c>
      <c r="E317" s="43">
        <v>100072.99999999999</v>
      </c>
      <c r="F317" s="43">
        <v>42588.999999999985</v>
      </c>
      <c r="G317" s="43">
        <v>58376</v>
      </c>
      <c r="H317" s="43">
        <v>100965</v>
      </c>
      <c r="I317" s="43">
        <f t="shared" si="15"/>
        <v>42589</v>
      </c>
      <c r="J317" s="43">
        <f t="shared" si="13"/>
        <v>892</v>
      </c>
      <c r="K317" s="43">
        <f t="shared" si="14"/>
        <v>41697</v>
      </c>
      <c r="L317" s="44">
        <v>58376</v>
      </c>
    </row>
    <row r="318" spans="1:12" x14ac:dyDescent="0.25">
      <c r="A318" s="6">
        <v>7021</v>
      </c>
      <c r="B318" s="5" t="s">
        <v>288</v>
      </c>
      <c r="C318" s="5" t="s">
        <v>6</v>
      </c>
      <c r="D318" s="42">
        <v>1275</v>
      </c>
      <c r="E318" s="43">
        <v>2184.9999999999995</v>
      </c>
      <c r="F318" s="43">
        <v>909.99999999999955</v>
      </c>
      <c r="G318" s="43">
        <v>1275</v>
      </c>
      <c r="H318" s="43">
        <v>2185</v>
      </c>
      <c r="I318" s="43">
        <f t="shared" si="15"/>
        <v>910</v>
      </c>
      <c r="J318" s="43">
        <f t="shared" si="13"/>
        <v>0</v>
      </c>
      <c r="K318" s="43">
        <f t="shared" si="14"/>
        <v>910</v>
      </c>
      <c r="L318" s="44">
        <v>1275</v>
      </c>
    </row>
    <row r="319" spans="1:12" x14ac:dyDescent="0.25">
      <c r="A319" s="6">
        <v>7032</v>
      </c>
      <c r="B319" s="5" t="s">
        <v>289</v>
      </c>
      <c r="C319" s="5" t="s">
        <v>6</v>
      </c>
      <c r="D319" s="42">
        <v>1912</v>
      </c>
      <c r="E319" s="43">
        <v>4806.9999999999991</v>
      </c>
      <c r="F319" s="43">
        <v>2894.9999999999991</v>
      </c>
      <c r="G319" s="43">
        <v>2805</v>
      </c>
      <c r="H319" s="43">
        <v>5700</v>
      </c>
      <c r="I319" s="43">
        <f t="shared" si="15"/>
        <v>2895</v>
      </c>
      <c r="J319" s="43">
        <f t="shared" si="13"/>
        <v>893</v>
      </c>
      <c r="K319" s="43">
        <f t="shared" si="14"/>
        <v>2002</v>
      </c>
      <c r="L319" s="44">
        <v>2805</v>
      </c>
    </row>
    <row r="320" spans="1:12" x14ac:dyDescent="0.25">
      <c r="A320" s="6">
        <v>7039</v>
      </c>
      <c r="B320" s="5" t="s">
        <v>290</v>
      </c>
      <c r="C320" s="5" t="s">
        <v>6</v>
      </c>
      <c r="D320" s="42">
        <v>4334</v>
      </c>
      <c r="E320" s="43">
        <v>11361.999999999998</v>
      </c>
      <c r="F320" s="43">
        <v>7027.9999999999982</v>
      </c>
      <c r="G320" s="43">
        <v>6628</v>
      </c>
      <c r="H320" s="43">
        <v>13656</v>
      </c>
      <c r="I320" s="43">
        <f t="shared" si="15"/>
        <v>7028</v>
      </c>
      <c r="J320" s="43">
        <f t="shared" si="13"/>
        <v>2294</v>
      </c>
      <c r="K320" s="43">
        <f t="shared" si="14"/>
        <v>4734</v>
      </c>
      <c r="L320" s="44">
        <v>6628</v>
      </c>
    </row>
    <row r="321" spans="1:12" x14ac:dyDescent="0.25">
      <c r="A321" s="6">
        <v>7040</v>
      </c>
      <c r="B321" s="5" t="s">
        <v>291</v>
      </c>
      <c r="C321" s="5" t="s">
        <v>6</v>
      </c>
      <c r="D321" s="42">
        <v>4716</v>
      </c>
      <c r="E321" s="43">
        <v>12891.499999999998</v>
      </c>
      <c r="F321" s="43">
        <v>8175.4999999999982</v>
      </c>
      <c r="G321" s="43">
        <v>7521</v>
      </c>
      <c r="H321" s="43">
        <v>15697</v>
      </c>
      <c r="I321" s="43">
        <f t="shared" si="15"/>
        <v>8176</v>
      </c>
      <c r="J321" s="43">
        <f t="shared" si="13"/>
        <v>2805</v>
      </c>
      <c r="K321" s="43">
        <f t="shared" si="14"/>
        <v>5371</v>
      </c>
      <c r="L321" s="44">
        <v>7521</v>
      </c>
    </row>
    <row r="322" spans="1:12" x14ac:dyDescent="0.25">
      <c r="A322" s="6">
        <v>7043</v>
      </c>
      <c r="B322" s="5" t="s">
        <v>292</v>
      </c>
      <c r="C322" s="5" t="s">
        <v>6</v>
      </c>
      <c r="D322" s="42">
        <v>1912</v>
      </c>
      <c r="E322" s="43">
        <v>3714.4999999999995</v>
      </c>
      <c r="F322" s="43">
        <v>1802.4999999999995</v>
      </c>
      <c r="G322" s="43">
        <v>2167</v>
      </c>
      <c r="H322" s="43">
        <v>3970</v>
      </c>
      <c r="I322" s="43">
        <f t="shared" si="15"/>
        <v>1803</v>
      </c>
      <c r="J322" s="43">
        <f t="shared" si="13"/>
        <v>255</v>
      </c>
      <c r="K322" s="43">
        <f t="shared" si="14"/>
        <v>1548</v>
      </c>
      <c r="L322" s="44">
        <v>2167</v>
      </c>
    </row>
    <row r="323" spans="1:12" x14ac:dyDescent="0.25">
      <c r="A323" s="6">
        <v>7044</v>
      </c>
      <c r="B323" s="5" t="s">
        <v>293</v>
      </c>
      <c r="C323" s="5" t="s">
        <v>6</v>
      </c>
      <c r="D323" s="42">
        <v>255</v>
      </c>
      <c r="E323" s="43">
        <v>0</v>
      </c>
      <c r="F323" s="43">
        <v>-255</v>
      </c>
      <c r="G323" s="43">
        <v>0</v>
      </c>
      <c r="H323" s="43">
        <v>-255</v>
      </c>
      <c r="I323" s="43">
        <f t="shared" si="15"/>
        <v>-255</v>
      </c>
      <c r="J323" s="43">
        <f t="shared" si="13"/>
        <v>-255</v>
      </c>
      <c r="K323" s="43">
        <f t="shared" si="14"/>
        <v>0</v>
      </c>
      <c r="L323" s="44">
        <v>0</v>
      </c>
    </row>
    <row r="324" spans="1:12" x14ac:dyDescent="0.25">
      <c r="A324" s="6">
        <v>7045</v>
      </c>
      <c r="B324" s="5" t="s">
        <v>294</v>
      </c>
      <c r="C324" s="5" t="s">
        <v>6</v>
      </c>
      <c r="D324" s="42">
        <v>765</v>
      </c>
      <c r="E324" s="43">
        <v>873.99999999999989</v>
      </c>
      <c r="F324" s="43">
        <v>108.99999999999989</v>
      </c>
      <c r="G324" s="43">
        <v>510</v>
      </c>
      <c r="H324" s="43">
        <v>619</v>
      </c>
      <c r="I324" s="43">
        <f t="shared" si="15"/>
        <v>109</v>
      </c>
      <c r="J324" s="43">
        <f t="shared" ref="J324:J332" si="16">ROUNDUP(E324*7/12,0)-D324</f>
        <v>-255</v>
      </c>
      <c r="K324" s="43">
        <f t="shared" ref="K324:K332" si="17">I324-J324</f>
        <v>364</v>
      </c>
      <c r="L324" s="44">
        <v>510</v>
      </c>
    </row>
    <row r="325" spans="1:12" x14ac:dyDescent="0.25">
      <c r="A325" s="6">
        <v>7051</v>
      </c>
      <c r="B325" s="5" t="s">
        <v>295</v>
      </c>
      <c r="C325" s="5" t="s">
        <v>6</v>
      </c>
      <c r="D325" s="42">
        <v>3697</v>
      </c>
      <c r="E325" s="43">
        <v>5899.4999999999991</v>
      </c>
      <c r="F325" s="43">
        <v>2202.4999999999991</v>
      </c>
      <c r="G325" s="43">
        <v>3442</v>
      </c>
      <c r="H325" s="43">
        <v>5645</v>
      </c>
      <c r="I325" s="43">
        <f t="shared" ref="I325:I332" si="18">ROUND(F325,0)</f>
        <v>2203</v>
      </c>
      <c r="J325" s="43">
        <f t="shared" si="16"/>
        <v>-255</v>
      </c>
      <c r="K325" s="43">
        <f t="shared" si="17"/>
        <v>2458</v>
      </c>
      <c r="L325" s="44">
        <v>3442</v>
      </c>
    </row>
    <row r="326" spans="1:12" x14ac:dyDescent="0.25">
      <c r="A326" s="6">
        <v>7056</v>
      </c>
      <c r="B326" s="5" t="s">
        <v>296</v>
      </c>
      <c r="C326" s="5" t="s">
        <v>6</v>
      </c>
      <c r="D326" s="42">
        <v>6118</v>
      </c>
      <c r="E326" s="43">
        <v>21849.999999999996</v>
      </c>
      <c r="F326" s="43">
        <v>15731.999999999996</v>
      </c>
      <c r="G326" s="43">
        <v>12746</v>
      </c>
      <c r="H326" s="43">
        <v>28478</v>
      </c>
      <c r="I326" s="43">
        <f t="shared" si="18"/>
        <v>15732</v>
      </c>
      <c r="J326" s="43">
        <f t="shared" si="16"/>
        <v>6628</v>
      </c>
      <c r="K326" s="43">
        <f t="shared" si="17"/>
        <v>9104</v>
      </c>
      <c r="L326" s="44">
        <v>12746</v>
      </c>
    </row>
    <row r="327" spans="1:12" x14ac:dyDescent="0.25">
      <c r="A327" s="6">
        <v>7059</v>
      </c>
      <c r="B327" s="5" t="s">
        <v>297</v>
      </c>
      <c r="C327" s="5" t="s">
        <v>6</v>
      </c>
      <c r="D327" s="42">
        <v>638</v>
      </c>
      <c r="E327" s="43">
        <v>3495.9999999999995</v>
      </c>
      <c r="F327" s="43">
        <v>2857.9999999999995</v>
      </c>
      <c r="G327" s="43">
        <v>2040</v>
      </c>
      <c r="H327" s="43">
        <v>4898</v>
      </c>
      <c r="I327" s="43">
        <f t="shared" si="18"/>
        <v>2858</v>
      </c>
      <c r="J327" s="43">
        <f t="shared" si="16"/>
        <v>1402</v>
      </c>
      <c r="K327" s="43">
        <f t="shared" si="17"/>
        <v>1456</v>
      </c>
      <c r="L327" s="44">
        <v>2040</v>
      </c>
    </row>
    <row r="328" spans="1:12" x14ac:dyDescent="0.25">
      <c r="A328" s="6">
        <v>7063</v>
      </c>
      <c r="B328" s="5" t="s">
        <v>298</v>
      </c>
      <c r="C328" s="5" t="s">
        <v>6</v>
      </c>
      <c r="D328" s="42">
        <v>5099</v>
      </c>
      <c r="E328" s="43">
        <v>9832.4999999999982</v>
      </c>
      <c r="F328" s="43">
        <v>4733.4999999999982</v>
      </c>
      <c r="G328" s="43">
        <v>5736</v>
      </c>
      <c r="H328" s="43">
        <v>10470</v>
      </c>
      <c r="I328" s="43">
        <f t="shared" si="18"/>
        <v>4734</v>
      </c>
      <c r="J328" s="43">
        <f t="shared" si="16"/>
        <v>637</v>
      </c>
      <c r="K328" s="43">
        <f t="shared" si="17"/>
        <v>4097</v>
      </c>
      <c r="L328" s="44">
        <v>5736</v>
      </c>
    </row>
    <row r="329" spans="1:12" x14ac:dyDescent="0.25">
      <c r="A329" s="6">
        <v>7069</v>
      </c>
      <c r="B329" s="5" t="s">
        <v>303</v>
      </c>
      <c r="C329" s="5" t="s">
        <v>6</v>
      </c>
      <c r="D329" s="42">
        <v>5864</v>
      </c>
      <c r="E329" s="43">
        <v>12672.999999999998</v>
      </c>
      <c r="F329" s="43">
        <v>6808.9999999999982</v>
      </c>
      <c r="G329" s="43">
        <v>7393</v>
      </c>
      <c r="H329" s="43">
        <v>14202</v>
      </c>
      <c r="I329" s="43">
        <f t="shared" si="18"/>
        <v>6809</v>
      </c>
      <c r="J329" s="43">
        <f t="shared" si="16"/>
        <v>1529</v>
      </c>
      <c r="K329" s="43">
        <f t="shared" si="17"/>
        <v>5280</v>
      </c>
      <c r="L329" s="44">
        <v>7393</v>
      </c>
    </row>
    <row r="330" spans="1:12" x14ac:dyDescent="0.25">
      <c r="A330" s="6">
        <v>7070</v>
      </c>
      <c r="B330" s="5" t="s">
        <v>304</v>
      </c>
      <c r="C330" s="5" t="s">
        <v>6</v>
      </c>
      <c r="D330" s="42">
        <v>1657</v>
      </c>
      <c r="E330" s="43">
        <v>6773.4999999999991</v>
      </c>
      <c r="F330" s="43">
        <v>5116.4999999999991</v>
      </c>
      <c r="G330" s="43">
        <v>3952</v>
      </c>
      <c r="H330" s="43">
        <v>9069</v>
      </c>
      <c r="I330" s="43">
        <f t="shared" si="18"/>
        <v>5117</v>
      </c>
      <c r="J330" s="43">
        <f t="shared" si="16"/>
        <v>2295</v>
      </c>
      <c r="K330" s="43">
        <f t="shared" si="17"/>
        <v>2822</v>
      </c>
      <c r="L330" s="44">
        <v>3952</v>
      </c>
    </row>
    <row r="331" spans="1:12" x14ac:dyDescent="0.25">
      <c r="A331" s="6">
        <v>7072</v>
      </c>
      <c r="B331" s="5" t="s">
        <v>313</v>
      </c>
      <c r="C331" s="5" t="s">
        <v>6</v>
      </c>
      <c r="D331" s="42">
        <v>4844</v>
      </c>
      <c r="E331" s="43">
        <v>10706.499999999998</v>
      </c>
      <c r="F331" s="43">
        <v>5862.4999999999982</v>
      </c>
      <c r="G331" s="43">
        <v>6246</v>
      </c>
      <c r="H331" s="43">
        <v>12109</v>
      </c>
      <c r="I331" s="43">
        <f t="shared" si="18"/>
        <v>5863</v>
      </c>
      <c r="J331" s="43">
        <f t="shared" si="16"/>
        <v>1402</v>
      </c>
      <c r="K331" s="43">
        <f t="shared" si="17"/>
        <v>4461</v>
      </c>
      <c r="L331" s="44">
        <v>6246</v>
      </c>
    </row>
    <row r="332" spans="1:12" x14ac:dyDescent="0.25">
      <c r="A332" s="6">
        <v>7073</v>
      </c>
      <c r="B332" s="5" t="s">
        <v>315</v>
      </c>
      <c r="C332" s="5" t="s">
        <v>6</v>
      </c>
      <c r="D332" s="42">
        <v>2932</v>
      </c>
      <c r="E332" s="43">
        <v>6773.4999999999991</v>
      </c>
      <c r="F332" s="43">
        <v>3841.4999999999991</v>
      </c>
      <c r="G332" s="43">
        <v>3952</v>
      </c>
      <c r="H332" s="43">
        <v>7794</v>
      </c>
      <c r="I332" s="43">
        <f t="shared" si="18"/>
        <v>3842</v>
      </c>
      <c r="J332" s="43">
        <f t="shared" si="16"/>
        <v>1020</v>
      </c>
      <c r="K332" s="43">
        <f t="shared" si="17"/>
        <v>2822</v>
      </c>
      <c r="L332" s="44">
        <v>3952</v>
      </c>
    </row>
    <row r="335" spans="1:12" x14ac:dyDescent="0.25">
      <c r="J335" s="45"/>
    </row>
    <row r="338" spans="10:10" x14ac:dyDescent="0.25">
      <c r="J338" s="45">
        <f>E142*7/12</f>
        <v>11088.874999999998</v>
      </c>
    </row>
  </sheetData>
  <autoFilter ref="A3:L332"/>
  <mergeCells count="2">
    <mergeCell ref="D1:H1"/>
    <mergeCell ref="J1:L1"/>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1. UIFSM Allocation</vt:lpstr>
      <vt:lpstr>2. UIFSM Pupil Numbers</vt:lpstr>
      <vt:lpstr>886_Maintained Schools</vt:lpstr>
      <vt:lpstr>Allocation Data</vt:lpstr>
    </vt:vector>
  </TitlesOfParts>
  <Company>Kent County Council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 Christopher - BSS FP</dc:creator>
  <cp:lastModifiedBy>Clayton, David - BSS FP</cp:lastModifiedBy>
  <dcterms:created xsi:type="dcterms:W3CDTF">2014-03-07T15:37:07Z</dcterms:created>
  <dcterms:modified xsi:type="dcterms:W3CDTF">2016-07-13T13:41:53Z</dcterms:modified>
</cp:coreProperties>
</file>