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educationpeople.sharepoint.com/sites/tep/SFS/Statutory/Closedown/Master Closedown Forms/"/>
    </mc:Choice>
  </mc:AlternateContent>
  <xr:revisionPtr revIDLastSave="0" documentId="8_{2F0AFBF4-716A-4FB8-B9CB-F21075FFA443}" xr6:coauthVersionLast="47" xr6:coauthVersionMax="47" xr10:uidLastSave="{00000000-0000-0000-0000-000000000000}"/>
  <workbookProtection workbookAlgorithmName="SHA-512" workbookHashValue="dw6W3FHu1BILSnHxStGU7hCmexCVDBLag/SoFhI3HEiQQzOevn70D4paAtmCtszmo3gr1JK+I6HjsLzZ/Byecw==" workbookSaltValue="zEDY84e0AN3kvotsGx4bww==" workbookSpinCount="100000" lockStructure="1"/>
  <bookViews>
    <workbookView xWindow="-108" yWindow="-108" windowWidth="23256" windowHeight="12576" xr2:uid="{5A087FC0-A022-4D21-B3BD-E519899B64EA}"/>
  </bookViews>
  <sheets>
    <sheet name="Guidence Notes" sheetId="6" r:id="rId1"/>
    <sheet name="Data sheet" sheetId="1" r:id="rId2"/>
    <sheet name="Rollovers" sheetId="5" state="hidden" r:id="rId3"/>
    <sheet name="Salix" sheetId="4" state="hidden" r:id="rId4"/>
    <sheet name="Support Data" sheetId="3" state="hidden" r:id="rId5"/>
    <sheet name="DFE" sheetId="2" state="hidden" r:id="rId6"/>
  </sheets>
  <definedNames>
    <definedName name="_xlnm._FilterDatabase" localSheetId="5" hidden="1">DFE!$A$1:$B$1</definedName>
    <definedName name="_xlnm._FilterDatabase" localSheetId="2" hidden="1">Rollovers!$A$1:$K$305</definedName>
    <definedName name="_xlnm._FilterDatabase" localSheetId="3" hidden="1">Salix!$A$1:$G$47</definedName>
    <definedName name="_xlnm._FilterDatabase" localSheetId="4" hidden="1">'Support Data'!$A$2:$M$307</definedName>
    <definedName name="_xlnm.Print_Area" localSheetId="1">'Data sheet'!$A$1:$H$28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I306" i="5" l="1"/>
  <c r="E306" i="5"/>
  <c r="A48" i="4"/>
  <c r="B48" i="4" s="1"/>
  <c r="H307" i="3" l="1"/>
  <c r="B11" i="1" l="1"/>
  <c r="B5" i="1" l="1"/>
  <c r="D11" i="1" l="1"/>
  <c r="B12" i="1"/>
  <c r="H1" i="1" l="1"/>
  <c r="A46" i="4" l="1"/>
  <c r="B46" i="4" s="1"/>
  <c r="A47" i="4"/>
  <c r="B47" i="4" s="1"/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" i="3"/>
  <c r="B10" i="1" l="1"/>
  <c r="D10" i="1" s="1"/>
  <c r="I20" i="1"/>
  <c r="I19" i="1"/>
  <c r="I18" i="1"/>
  <c r="I17" i="1"/>
  <c r="I16" i="1"/>
  <c r="A3" i="4"/>
  <c r="B3" i="4" s="1"/>
  <c r="A4" i="4"/>
  <c r="B4" i="4" s="1"/>
  <c r="A5" i="4"/>
  <c r="B5" i="4" s="1"/>
  <c r="A6" i="4"/>
  <c r="B6" i="4" s="1"/>
  <c r="A7" i="4"/>
  <c r="B7" i="4" s="1"/>
  <c r="A8" i="4"/>
  <c r="B8" i="4" s="1"/>
  <c r="A9" i="4"/>
  <c r="B9" i="4" s="1"/>
  <c r="A10" i="4"/>
  <c r="B10" i="4" s="1"/>
  <c r="A11" i="4"/>
  <c r="B11" i="4" s="1"/>
  <c r="A12" i="4"/>
  <c r="B12" i="4" s="1"/>
  <c r="A13" i="4"/>
  <c r="B13" i="4" s="1"/>
  <c r="A14" i="4"/>
  <c r="B14" i="4" s="1"/>
  <c r="A15" i="4"/>
  <c r="B15" i="4" s="1"/>
  <c r="A16" i="4"/>
  <c r="B16" i="4" s="1"/>
  <c r="A17" i="4"/>
  <c r="B17" i="4" s="1"/>
  <c r="A18" i="4"/>
  <c r="B18" i="4" s="1"/>
  <c r="A19" i="4"/>
  <c r="B19" i="4" s="1"/>
  <c r="A20" i="4"/>
  <c r="B20" i="4" s="1"/>
  <c r="A21" i="4"/>
  <c r="B21" i="4" s="1"/>
  <c r="A22" i="4"/>
  <c r="B22" i="4" s="1"/>
  <c r="A23" i="4"/>
  <c r="B23" i="4" s="1"/>
  <c r="A24" i="4"/>
  <c r="B24" i="4" s="1"/>
  <c r="A25" i="4"/>
  <c r="B25" i="4" s="1"/>
  <c r="A26" i="4"/>
  <c r="B26" i="4" s="1"/>
  <c r="A27" i="4"/>
  <c r="B27" i="4" s="1"/>
  <c r="A28" i="4"/>
  <c r="B28" i="4" s="1"/>
  <c r="A29" i="4"/>
  <c r="B29" i="4" s="1"/>
  <c r="A30" i="4"/>
  <c r="B30" i="4" s="1"/>
  <c r="A31" i="4"/>
  <c r="B31" i="4" s="1"/>
  <c r="A32" i="4"/>
  <c r="B32" i="4" s="1"/>
  <c r="A33" i="4"/>
  <c r="B33" i="4" s="1"/>
  <c r="A34" i="4"/>
  <c r="B34" i="4" s="1"/>
  <c r="A35" i="4"/>
  <c r="B35" i="4" s="1"/>
  <c r="A36" i="4"/>
  <c r="B36" i="4" s="1"/>
  <c r="A37" i="4"/>
  <c r="B37" i="4" s="1"/>
  <c r="A38" i="4"/>
  <c r="B38" i="4" s="1"/>
  <c r="A39" i="4"/>
  <c r="B39" i="4" s="1"/>
  <c r="A40" i="4"/>
  <c r="B40" i="4" s="1"/>
  <c r="A41" i="4"/>
  <c r="B41" i="4" s="1"/>
  <c r="A42" i="4"/>
  <c r="B42" i="4" s="1"/>
  <c r="A43" i="4"/>
  <c r="B43" i="4" s="1"/>
  <c r="A44" i="4"/>
  <c r="B44" i="4" s="1"/>
  <c r="A45" i="4"/>
  <c r="B45" i="4" s="1"/>
  <c r="A2" i="4"/>
  <c r="B2" i="4" s="1"/>
  <c r="B17" i="1" l="1"/>
  <c r="D17" i="1" s="1"/>
  <c r="E17" i="1" s="1"/>
  <c r="B18" i="1"/>
  <c r="D18" i="1" s="1"/>
  <c r="B19" i="1"/>
  <c r="B16" i="1"/>
  <c r="B20" i="1"/>
  <c r="E18" i="1" l="1"/>
  <c r="D20" i="1"/>
  <c r="E20" i="1" s="1"/>
  <c r="D19" i="1"/>
  <c r="E19" i="1" s="1"/>
  <c r="H23" i="1"/>
  <c r="H28" i="1" s="1"/>
  <c r="D12" i="1"/>
  <c r="B9" i="1"/>
  <c r="D9" i="1" s="1"/>
  <c r="B8" i="1"/>
  <c r="D8" i="1" s="1"/>
  <c r="B7" i="1"/>
  <c r="D7" i="1" s="1"/>
  <c r="D6" i="1"/>
  <c r="D16" i="1" l="1"/>
  <c r="E16" i="1" s="1"/>
  <c r="I305" i="5" l="1"/>
  <c r="E305" i="5"/>
  <c r="I304" i="5"/>
  <c r="E304" i="5"/>
  <c r="I303" i="5"/>
  <c r="E303" i="5"/>
  <c r="I302" i="5"/>
  <c r="E302" i="5"/>
  <c r="I301" i="5"/>
  <c r="E301" i="5"/>
  <c r="I300" i="5"/>
  <c r="E300" i="5"/>
  <c r="I299" i="5"/>
  <c r="E299" i="5"/>
  <c r="I298" i="5"/>
  <c r="E298" i="5"/>
  <c r="I297" i="5"/>
  <c r="E297" i="5"/>
  <c r="I296" i="5"/>
  <c r="E296" i="5"/>
  <c r="I295" i="5"/>
  <c r="E295" i="5"/>
  <c r="I294" i="5"/>
  <c r="E294" i="5"/>
  <c r="I293" i="5"/>
  <c r="E293" i="5"/>
  <c r="I292" i="5"/>
  <c r="E292" i="5"/>
  <c r="I291" i="5"/>
  <c r="E291" i="5"/>
  <c r="I290" i="5"/>
  <c r="E290" i="5"/>
  <c r="I289" i="5"/>
  <c r="E289" i="5"/>
  <c r="I288" i="5"/>
  <c r="E288" i="5"/>
  <c r="I287" i="5"/>
  <c r="E287" i="5"/>
  <c r="I286" i="5"/>
  <c r="E286" i="5"/>
  <c r="I285" i="5"/>
  <c r="E285" i="5"/>
  <c r="I284" i="5"/>
  <c r="E284" i="5"/>
  <c r="I283" i="5"/>
  <c r="E283" i="5"/>
  <c r="I282" i="5"/>
  <c r="E282" i="5"/>
  <c r="I281" i="5"/>
  <c r="E281" i="5"/>
  <c r="I280" i="5"/>
  <c r="E280" i="5"/>
  <c r="I279" i="5"/>
  <c r="E279" i="5"/>
  <c r="I278" i="5"/>
  <c r="E278" i="5"/>
  <c r="I277" i="5"/>
  <c r="E277" i="5"/>
  <c r="I276" i="5"/>
  <c r="E276" i="5"/>
  <c r="I275" i="5"/>
  <c r="E275" i="5"/>
  <c r="I274" i="5"/>
  <c r="E274" i="5"/>
  <c r="I273" i="5"/>
  <c r="E273" i="5"/>
  <c r="I272" i="5"/>
  <c r="E272" i="5"/>
  <c r="I271" i="5"/>
  <c r="E271" i="5"/>
  <c r="I270" i="5"/>
  <c r="E270" i="5"/>
  <c r="I269" i="5"/>
  <c r="E269" i="5"/>
  <c r="I268" i="5"/>
  <c r="E268" i="5"/>
  <c r="I267" i="5"/>
  <c r="E267" i="5"/>
  <c r="I266" i="5"/>
  <c r="E266" i="5"/>
  <c r="I265" i="5"/>
  <c r="E265" i="5"/>
  <c r="I264" i="5"/>
  <c r="E264" i="5"/>
  <c r="I263" i="5"/>
  <c r="E263" i="5"/>
  <c r="I262" i="5"/>
  <c r="E262" i="5"/>
  <c r="I261" i="5"/>
  <c r="E261" i="5"/>
  <c r="I260" i="5"/>
  <c r="E260" i="5"/>
  <c r="I259" i="5"/>
  <c r="E259" i="5"/>
  <c r="I258" i="5"/>
  <c r="E258" i="5"/>
  <c r="I257" i="5"/>
  <c r="E257" i="5"/>
  <c r="I256" i="5"/>
  <c r="E256" i="5"/>
  <c r="I255" i="5"/>
  <c r="E255" i="5"/>
  <c r="I254" i="5"/>
  <c r="E254" i="5"/>
  <c r="I253" i="5"/>
  <c r="E253" i="5"/>
  <c r="I252" i="5"/>
  <c r="E252" i="5"/>
  <c r="I251" i="5"/>
  <c r="E251" i="5"/>
  <c r="I250" i="5"/>
  <c r="E250" i="5"/>
  <c r="I249" i="5"/>
  <c r="E249" i="5"/>
  <c r="I248" i="5"/>
  <c r="E248" i="5"/>
  <c r="I247" i="5"/>
  <c r="E247" i="5"/>
  <c r="I246" i="5"/>
  <c r="E246" i="5"/>
  <c r="I245" i="5"/>
  <c r="E245" i="5"/>
  <c r="I244" i="5"/>
  <c r="E244" i="5"/>
  <c r="I243" i="5"/>
  <c r="E243" i="5"/>
  <c r="I242" i="5"/>
  <c r="E242" i="5"/>
  <c r="I241" i="5"/>
  <c r="E241" i="5"/>
  <c r="I240" i="5"/>
  <c r="E240" i="5"/>
  <c r="I239" i="5"/>
  <c r="E239" i="5"/>
  <c r="I238" i="5"/>
  <c r="E238" i="5"/>
  <c r="I237" i="5"/>
  <c r="E237" i="5"/>
  <c r="I236" i="5"/>
  <c r="E236" i="5"/>
  <c r="I235" i="5"/>
  <c r="E235" i="5"/>
  <c r="I234" i="5"/>
  <c r="E234" i="5"/>
  <c r="I233" i="5"/>
  <c r="E233" i="5"/>
  <c r="I232" i="5"/>
  <c r="E232" i="5"/>
  <c r="I231" i="5"/>
  <c r="E231" i="5"/>
  <c r="I230" i="5"/>
  <c r="E230" i="5"/>
  <c r="I229" i="5"/>
  <c r="E229" i="5"/>
  <c r="I228" i="5"/>
  <c r="E228" i="5"/>
  <c r="I227" i="5"/>
  <c r="E227" i="5"/>
  <c r="I226" i="5"/>
  <c r="E226" i="5"/>
  <c r="I225" i="5"/>
  <c r="E225" i="5"/>
  <c r="I224" i="5"/>
  <c r="E224" i="5"/>
  <c r="I223" i="5"/>
  <c r="E223" i="5"/>
  <c r="I222" i="5"/>
  <c r="E222" i="5"/>
  <c r="I221" i="5"/>
  <c r="E221" i="5"/>
  <c r="I220" i="5"/>
  <c r="E220" i="5"/>
  <c r="I219" i="5"/>
  <c r="E219" i="5"/>
  <c r="I218" i="5"/>
  <c r="E218" i="5"/>
  <c r="I217" i="5"/>
  <c r="E217" i="5"/>
  <c r="I216" i="5"/>
  <c r="E216" i="5"/>
  <c r="I215" i="5"/>
  <c r="E215" i="5"/>
  <c r="I214" i="5"/>
  <c r="E214" i="5"/>
  <c r="I213" i="5"/>
  <c r="E213" i="5"/>
  <c r="I212" i="5"/>
  <c r="E212" i="5"/>
  <c r="I211" i="5"/>
  <c r="E211" i="5"/>
  <c r="I210" i="5"/>
  <c r="E210" i="5"/>
  <c r="I209" i="5"/>
  <c r="E209" i="5"/>
  <c r="I208" i="5"/>
  <c r="E208" i="5"/>
  <c r="I207" i="5"/>
  <c r="E207" i="5"/>
  <c r="I206" i="5"/>
  <c r="E206" i="5"/>
  <c r="I205" i="5"/>
  <c r="E205" i="5"/>
  <c r="I204" i="5"/>
  <c r="E204" i="5"/>
  <c r="I203" i="5"/>
  <c r="E203" i="5"/>
  <c r="I202" i="5"/>
  <c r="E202" i="5"/>
  <c r="I201" i="5"/>
  <c r="E201" i="5"/>
  <c r="I200" i="5"/>
  <c r="E200" i="5"/>
  <c r="I199" i="5"/>
  <c r="E199" i="5"/>
  <c r="I198" i="5"/>
  <c r="E198" i="5"/>
  <c r="I197" i="5"/>
  <c r="E197" i="5"/>
  <c r="I196" i="5"/>
  <c r="E196" i="5"/>
  <c r="I195" i="5"/>
  <c r="E195" i="5"/>
  <c r="I194" i="5"/>
  <c r="E194" i="5"/>
  <c r="I193" i="5"/>
  <c r="E193" i="5"/>
  <c r="I192" i="5"/>
  <c r="E192" i="5"/>
  <c r="I191" i="5"/>
  <c r="E191" i="5"/>
  <c r="I190" i="5"/>
  <c r="E190" i="5"/>
  <c r="I189" i="5"/>
  <c r="E189" i="5"/>
  <c r="I188" i="5"/>
  <c r="E188" i="5"/>
  <c r="I187" i="5"/>
  <c r="E187" i="5"/>
  <c r="I186" i="5"/>
  <c r="E186" i="5"/>
  <c r="I185" i="5"/>
  <c r="E185" i="5"/>
  <c r="I184" i="5"/>
  <c r="E184" i="5"/>
  <c r="I183" i="5"/>
  <c r="E183" i="5"/>
  <c r="I182" i="5"/>
  <c r="E182" i="5"/>
  <c r="I181" i="5"/>
  <c r="E181" i="5"/>
  <c r="I180" i="5"/>
  <c r="E180" i="5"/>
  <c r="I179" i="5"/>
  <c r="E179" i="5"/>
  <c r="I178" i="5"/>
  <c r="E178" i="5"/>
  <c r="I177" i="5"/>
  <c r="E177" i="5"/>
  <c r="I176" i="5"/>
  <c r="E176" i="5"/>
  <c r="I175" i="5"/>
  <c r="E175" i="5"/>
  <c r="I174" i="5"/>
  <c r="E174" i="5"/>
  <c r="I173" i="5"/>
  <c r="E173" i="5"/>
  <c r="I172" i="5"/>
  <c r="E172" i="5"/>
  <c r="I171" i="5"/>
  <c r="E171" i="5"/>
  <c r="I170" i="5"/>
  <c r="E170" i="5"/>
  <c r="I169" i="5"/>
  <c r="E169" i="5"/>
  <c r="I168" i="5"/>
  <c r="E168" i="5"/>
  <c r="I167" i="5"/>
  <c r="E167" i="5"/>
  <c r="I166" i="5"/>
  <c r="E166" i="5"/>
  <c r="I165" i="5"/>
  <c r="E165" i="5"/>
  <c r="I164" i="5"/>
  <c r="E164" i="5"/>
  <c r="I163" i="5"/>
  <c r="E163" i="5"/>
  <c r="I162" i="5"/>
  <c r="E162" i="5"/>
  <c r="I161" i="5"/>
  <c r="E161" i="5"/>
  <c r="I160" i="5"/>
  <c r="E160" i="5"/>
  <c r="I159" i="5"/>
  <c r="E159" i="5"/>
  <c r="I158" i="5"/>
  <c r="E158" i="5"/>
  <c r="I157" i="5"/>
  <c r="E157" i="5"/>
  <c r="I156" i="5"/>
  <c r="E156" i="5"/>
  <c r="I155" i="5"/>
  <c r="E155" i="5"/>
  <c r="I154" i="5"/>
  <c r="E154" i="5"/>
  <c r="I153" i="5"/>
  <c r="E153" i="5"/>
  <c r="I152" i="5"/>
  <c r="E152" i="5"/>
  <c r="I151" i="5"/>
  <c r="E151" i="5"/>
  <c r="I150" i="5"/>
  <c r="E150" i="5"/>
  <c r="I149" i="5"/>
  <c r="E149" i="5"/>
  <c r="I148" i="5"/>
  <c r="E148" i="5"/>
  <c r="I147" i="5"/>
  <c r="E147" i="5"/>
  <c r="I146" i="5"/>
  <c r="E146" i="5"/>
  <c r="I145" i="5"/>
  <c r="E145" i="5"/>
  <c r="I144" i="5"/>
  <c r="E144" i="5"/>
  <c r="I143" i="5"/>
  <c r="E143" i="5"/>
  <c r="I142" i="5"/>
  <c r="E142" i="5"/>
  <c r="I141" i="5"/>
  <c r="E141" i="5"/>
  <c r="I140" i="5"/>
  <c r="E140" i="5"/>
  <c r="I139" i="5"/>
  <c r="E139" i="5"/>
  <c r="I138" i="5"/>
  <c r="E138" i="5"/>
  <c r="I137" i="5"/>
  <c r="E137" i="5"/>
  <c r="I136" i="5"/>
  <c r="E136" i="5"/>
  <c r="I135" i="5"/>
  <c r="E135" i="5"/>
  <c r="I134" i="5"/>
  <c r="E134" i="5"/>
  <c r="I133" i="5"/>
  <c r="E133" i="5"/>
  <c r="I132" i="5"/>
  <c r="E132" i="5"/>
  <c r="I131" i="5"/>
  <c r="E131" i="5"/>
  <c r="I130" i="5"/>
  <c r="E130" i="5"/>
  <c r="I129" i="5"/>
  <c r="E129" i="5"/>
  <c r="I128" i="5"/>
  <c r="E128" i="5"/>
  <c r="I127" i="5"/>
  <c r="E127" i="5"/>
  <c r="I126" i="5"/>
  <c r="E126" i="5"/>
  <c r="I125" i="5"/>
  <c r="E125" i="5"/>
  <c r="I124" i="5"/>
  <c r="E124" i="5"/>
  <c r="I123" i="5"/>
  <c r="E123" i="5"/>
  <c r="I122" i="5"/>
  <c r="E122" i="5"/>
  <c r="I121" i="5"/>
  <c r="E121" i="5"/>
  <c r="I120" i="5"/>
  <c r="E120" i="5"/>
  <c r="I119" i="5"/>
  <c r="E119" i="5"/>
  <c r="I118" i="5"/>
  <c r="E118" i="5"/>
  <c r="I117" i="5"/>
  <c r="E117" i="5"/>
  <c r="I116" i="5"/>
  <c r="E116" i="5"/>
  <c r="I115" i="5"/>
  <c r="E115" i="5"/>
  <c r="I114" i="5"/>
  <c r="E114" i="5"/>
  <c r="I113" i="5"/>
  <c r="E113" i="5"/>
  <c r="I112" i="5"/>
  <c r="E112" i="5"/>
  <c r="I111" i="5"/>
  <c r="E111" i="5"/>
  <c r="I110" i="5"/>
  <c r="E110" i="5"/>
  <c r="I109" i="5"/>
  <c r="E109" i="5"/>
  <c r="I108" i="5"/>
  <c r="E108" i="5"/>
  <c r="I107" i="5"/>
  <c r="E107" i="5"/>
  <c r="I106" i="5"/>
  <c r="E106" i="5"/>
  <c r="I105" i="5"/>
  <c r="E105" i="5"/>
  <c r="I104" i="5"/>
  <c r="E104" i="5"/>
  <c r="I103" i="5"/>
  <c r="E103" i="5"/>
  <c r="I102" i="5"/>
  <c r="E102" i="5"/>
  <c r="I101" i="5"/>
  <c r="E101" i="5"/>
  <c r="I100" i="5"/>
  <c r="E100" i="5"/>
  <c r="I99" i="5"/>
  <c r="E99" i="5"/>
  <c r="I98" i="5"/>
  <c r="E98" i="5"/>
  <c r="I97" i="5"/>
  <c r="E97" i="5"/>
  <c r="I96" i="5"/>
  <c r="E96" i="5"/>
  <c r="I95" i="5"/>
  <c r="E95" i="5"/>
  <c r="I94" i="5"/>
  <c r="E94" i="5"/>
  <c r="I93" i="5"/>
  <c r="E93" i="5"/>
  <c r="I92" i="5"/>
  <c r="E92" i="5"/>
  <c r="I91" i="5"/>
  <c r="E91" i="5"/>
  <c r="I90" i="5"/>
  <c r="E90" i="5"/>
  <c r="I89" i="5"/>
  <c r="E89" i="5"/>
  <c r="I88" i="5"/>
  <c r="E88" i="5"/>
  <c r="I87" i="5"/>
  <c r="E87" i="5"/>
  <c r="I86" i="5"/>
  <c r="E86" i="5"/>
  <c r="I85" i="5"/>
  <c r="E85" i="5"/>
  <c r="I84" i="5"/>
  <c r="E84" i="5"/>
  <c r="I83" i="5"/>
  <c r="E83" i="5"/>
  <c r="I82" i="5"/>
  <c r="E82" i="5"/>
  <c r="I81" i="5"/>
  <c r="E81" i="5"/>
  <c r="I80" i="5"/>
  <c r="E80" i="5"/>
  <c r="I79" i="5"/>
  <c r="E79" i="5"/>
  <c r="I78" i="5"/>
  <c r="E78" i="5"/>
  <c r="I77" i="5"/>
  <c r="E77" i="5"/>
  <c r="I76" i="5"/>
  <c r="E76" i="5"/>
  <c r="I75" i="5"/>
  <c r="E75" i="5"/>
  <c r="I74" i="5"/>
  <c r="E74" i="5"/>
  <c r="I73" i="5"/>
  <c r="E73" i="5"/>
  <c r="I72" i="5"/>
  <c r="E72" i="5"/>
  <c r="I71" i="5"/>
  <c r="E71" i="5"/>
  <c r="I70" i="5"/>
  <c r="E70" i="5"/>
  <c r="I69" i="5"/>
  <c r="E69" i="5"/>
  <c r="I68" i="5"/>
  <c r="E68" i="5"/>
  <c r="I67" i="5"/>
  <c r="E67" i="5"/>
  <c r="I66" i="5"/>
  <c r="E66" i="5"/>
  <c r="I65" i="5"/>
  <c r="E65" i="5"/>
  <c r="I64" i="5"/>
  <c r="E64" i="5"/>
  <c r="I63" i="5"/>
  <c r="E63" i="5"/>
  <c r="I62" i="5"/>
  <c r="E62" i="5"/>
  <c r="I61" i="5"/>
  <c r="E61" i="5"/>
  <c r="I60" i="5"/>
  <c r="E60" i="5"/>
  <c r="I59" i="5"/>
  <c r="E59" i="5"/>
  <c r="I58" i="5"/>
  <c r="E58" i="5"/>
  <c r="I57" i="5"/>
  <c r="E57" i="5"/>
  <c r="I56" i="5"/>
  <c r="E56" i="5"/>
  <c r="I55" i="5"/>
  <c r="E55" i="5"/>
  <c r="I54" i="5"/>
  <c r="E54" i="5"/>
  <c r="I53" i="5"/>
  <c r="E53" i="5"/>
  <c r="I52" i="5"/>
  <c r="E52" i="5"/>
  <c r="I51" i="5"/>
  <c r="E51" i="5"/>
  <c r="I50" i="5"/>
  <c r="E50" i="5"/>
  <c r="I49" i="5"/>
  <c r="E49" i="5"/>
  <c r="I48" i="5"/>
  <c r="E48" i="5"/>
  <c r="I47" i="5"/>
  <c r="E47" i="5"/>
  <c r="I46" i="5"/>
  <c r="E46" i="5"/>
  <c r="I45" i="5"/>
  <c r="E45" i="5"/>
  <c r="I44" i="5"/>
  <c r="E44" i="5"/>
  <c r="I43" i="5"/>
  <c r="E43" i="5"/>
  <c r="I42" i="5"/>
  <c r="E42" i="5"/>
  <c r="I41" i="5"/>
  <c r="E41" i="5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E32" i="5"/>
  <c r="I31" i="5"/>
  <c r="E31" i="5"/>
  <c r="I30" i="5"/>
  <c r="E30" i="5"/>
  <c r="I29" i="5"/>
  <c r="E29" i="5"/>
  <c r="I28" i="5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I9" i="5"/>
  <c r="E9" i="5"/>
  <c r="I8" i="5"/>
  <c r="E8" i="5"/>
  <c r="I7" i="5"/>
  <c r="E7" i="5"/>
  <c r="I6" i="5"/>
  <c r="E6" i="5"/>
  <c r="I5" i="5"/>
  <c r="E5" i="5"/>
  <c r="I4" i="5"/>
  <c r="E4" i="5"/>
  <c r="I3" i="5"/>
  <c r="E3" i="5"/>
  <c r="I2" i="5"/>
  <c r="E2" i="5"/>
  <c r="B2" i="1" l="1"/>
</calcChain>
</file>

<file path=xl/sharedStrings.xml><?xml version="1.0" encoding="utf-8"?>
<sst xmlns="http://schemas.openxmlformats.org/spreadsheetml/2006/main" count="579" uniqueCount="457">
  <si>
    <t>School Name</t>
  </si>
  <si>
    <t>School Name:</t>
  </si>
  <si>
    <t>I01</t>
  </si>
  <si>
    <t>Ledger Code</t>
  </si>
  <si>
    <t>Difference</t>
  </si>
  <si>
    <t>Comment</t>
  </si>
  <si>
    <t>I02</t>
  </si>
  <si>
    <t>I03</t>
  </si>
  <si>
    <t>I05</t>
  </si>
  <si>
    <t>CI01</t>
  </si>
  <si>
    <t>Dfe</t>
  </si>
  <si>
    <t>DfE</t>
  </si>
  <si>
    <t>I01-01</t>
  </si>
  <si>
    <t>I02-01</t>
  </si>
  <si>
    <t>I03-01</t>
  </si>
  <si>
    <t>I05-01</t>
  </si>
  <si>
    <t>CI01-62</t>
  </si>
  <si>
    <t>DfE No.</t>
  </si>
  <si>
    <t>Evidence of loan</t>
  </si>
  <si>
    <t>Tunbridge Wells Grammar School for Boys</t>
  </si>
  <si>
    <t>LA info</t>
  </si>
  <si>
    <t>Description</t>
  </si>
  <si>
    <t>B06 b/f</t>
  </si>
  <si>
    <t>I16</t>
  </si>
  <si>
    <t>I17</t>
  </si>
  <si>
    <t>E31</t>
  </si>
  <si>
    <t xml:space="preserve">E32 </t>
  </si>
  <si>
    <t>B06 c/f</t>
  </si>
  <si>
    <t>Community focused school costs</t>
  </si>
  <si>
    <t>B06 (b/f)</t>
  </si>
  <si>
    <t>B06 (c/f)</t>
  </si>
  <si>
    <t>Additional supporting information for Closedown</t>
  </si>
  <si>
    <t>DFE</t>
  </si>
  <si>
    <t>B01</t>
  </si>
  <si>
    <t>B02</t>
  </si>
  <si>
    <t>B06</t>
  </si>
  <si>
    <t>Total Rev 01</t>
  </si>
  <si>
    <t>B03</t>
  </si>
  <si>
    <t>B04</t>
  </si>
  <si>
    <t>B05</t>
  </si>
  <si>
    <t>Total Cap 62</t>
  </si>
  <si>
    <t>Actual £/pp</t>
  </si>
  <si>
    <t>Code</t>
  </si>
  <si>
    <t>This figure is required for the current year Analysis of Year End Revenue Balances form and must be a credit (leading minus) or zero</t>
  </si>
  <si>
    <t>Birchwood PRU</t>
  </si>
  <si>
    <t>Maypole Primary School</t>
  </si>
  <si>
    <t>Crockenhill Primary School</t>
  </si>
  <si>
    <t>Cobham Primary School</t>
  </si>
  <si>
    <t>Cecil Road Primary School</t>
  </si>
  <si>
    <t>Higham Primary School</t>
  </si>
  <si>
    <t>Lawn Primary School</t>
  </si>
  <si>
    <t>Bean Primary School</t>
  </si>
  <si>
    <t>Capel Primary School</t>
  </si>
  <si>
    <t>Dunton Green Primary School</t>
  </si>
  <si>
    <t>Four Elms Primary School</t>
  </si>
  <si>
    <t>Kemsing Primary School</t>
  </si>
  <si>
    <t>Leigh Primary School</t>
  </si>
  <si>
    <t>Otford Primary School</t>
  </si>
  <si>
    <t>Pembury School</t>
  </si>
  <si>
    <t>Sandhurst Primary School</t>
  </si>
  <si>
    <t>Weald Community Primary School</t>
  </si>
  <si>
    <t>Shoreham Village School</t>
  </si>
  <si>
    <t>Slade Primary School</t>
  </si>
  <si>
    <t>Sussex Road Community Primary School</t>
  </si>
  <si>
    <t>Boughton Monchelsea Primary School</t>
  </si>
  <si>
    <t>East Farleigh Primary School</t>
  </si>
  <si>
    <t>East Peckham Primary School</t>
  </si>
  <si>
    <t>Headcorn Primary School</t>
  </si>
  <si>
    <t>Hollingbourne Primary School</t>
  </si>
  <si>
    <t>Ightham Primary School</t>
  </si>
  <si>
    <t>Lenham Primary School</t>
  </si>
  <si>
    <t>Platts Heath Primary School</t>
  </si>
  <si>
    <t>Brunswick House Primary School</t>
  </si>
  <si>
    <t>North Borough Junior School</t>
  </si>
  <si>
    <t>Park Way Primary School</t>
  </si>
  <si>
    <t>Mereworth Community Primary School</t>
  </si>
  <si>
    <t>Offham Primary School</t>
  </si>
  <si>
    <t>Plaxtol Primary School</t>
  </si>
  <si>
    <t>Ryarsh Primary School</t>
  </si>
  <si>
    <t>Shipbourne School</t>
  </si>
  <si>
    <t>Staplehurst School</t>
  </si>
  <si>
    <t>Sutton Valence Primary School</t>
  </si>
  <si>
    <t>Eastling Primary School</t>
  </si>
  <si>
    <t>Ethelbert Road Primary School</t>
  </si>
  <si>
    <t>Davington Primary School</t>
  </si>
  <si>
    <t>Lower Halstow School</t>
  </si>
  <si>
    <t>Canterbury Road Primary School</t>
  </si>
  <si>
    <t>Blean Primary School</t>
  </si>
  <si>
    <t>Hoath Primary School</t>
  </si>
  <si>
    <t>Westmeads Community Infant School</t>
  </si>
  <si>
    <t>Whitstable Junior School</t>
  </si>
  <si>
    <t>Aldington Primary School</t>
  </si>
  <si>
    <t>Victoria Road Primary School</t>
  </si>
  <si>
    <t>Willesborough Infant School</t>
  </si>
  <si>
    <t>Brook Community Primary School</t>
  </si>
  <si>
    <t>Challock Primary School</t>
  </si>
  <si>
    <t>Great Chart Primary School</t>
  </si>
  <si>
    <t>Mersham Primary School</t>
  </si>
  <si>
    <t>Smeeth Community Primary School</t>
  </si>
  <si>
    <t>Hawkinge Primary School</t>
  </si>
  <si>
    <t>Sellindge Primary School</t>
  </si>
  <si>
    <t>River Primary School</t>
  </si>
  <si>
    <t>Langdon Primary School</t>
  </si>
  <si>
    <t>Eythorne Elvington Community Primary School</t>
  </si>
  <si>
    <t>Lydden Primary School</t>
  </si>
  <si>
    <t>Preston Primary School</t>
  </si>
  <si>
    <t>Wingham Primary School</t>
  </si>
  <si>
    <t>Ellington Infant School</t>
  </si>
  <si>
    <t>Priory Infant School</t>
  </si>
  <si>
    <t>Shears Green Junior School</t>
  </si>
  <si>
    <t>West Minster Primary School</t>
  </si>
  <si>
    <t>Aycliffe Community Primary School</t>
  </si>
  <si>
    <t>Riverhead Infant School</t>
  </si>
  <si>
    <t>Claremont Primary School</t>
  </si>
  <si>
    <t>Whitfield Aspen School</t>
  </si>
  <si>
    <t>Langton Green Primary School</t>
  </si>
  <si>
    <t>Bishops Down Primary School</t>
  </si>
  <si>
    <t>Singlewell Primary School</t>
  </si>
  <si>
    <t>Cheriton Primary School</t>
  </si>
  <si>
    <t>Brookfield Infant School</t>
  </si>
  <si>
    <t>Vigo Village School</t>
  </si>
  <si>
    <t>Madginford Primary School</t>
  </si>
  <si>
    <t>Palmarsh Primary School</t>
  </si>
  <si>
    <t>Painters Ash Primary School</t>
  </si>
  <si>
    <t>Tunbury Primary School</t>
  </si>
  <si>
    <t>Stocks Green Primary School</t>
  </si>
  <si>
    <t>Sandgate Primary School</t>
  </si>
  <si>
    <t>Sandling Primary School</t>
  </si>
  <si>
    <t>Capel-le-Ferne Primary School</t>
  </si>
  <si>
    <t>Lunsford Primary School</t>
  </si>
  <si>
    <t>Downs View Infant School</t>
  </si>
  <si>
    <t>Kingswood Primary School</t>
  </si>
  <si>
    <t>Senacre Wood Primary School</t>
  </si>
  <si>
    <t>Parkside Community Primary School</t>
  </si>
  <si>
    <t>High Firs Primary School</t>
  </si>
  <si>
    <t>Sandwich Junior School</t>
  </si>
  <si>
    <t>Sevenoaks Primary School</t>
  </si>
  <si>
    <t>Swalecliffe Community Primary School</t>
  </si>
  <si>
    <t>Aylesham Primary School</t>
  </si>
  <si>
    <t>Broadwater Down Primary School</t>
  </si>
  <si>
    <t>West Borough Primary School</t>
  </si>
  <si>
    <t>Long Mead Community Primary School</t>
  </si>
  <si>
    <t>Kings Farm Primary School</t>
  </si>
  <si>
    <t>Kings Hill School</t>
  </si>
  <si>
    <t>New Ash Green Primary School</t>
  </si>
  <si>
    <t>Lady Joanna Thornhill (Endowed) Primary School</t>
  </si>
  <si>
    <t>John Wesley School</t>
  </si>
  <si>
    <t>Phoenix Community Primary School</t>
  </si>
  <si>
    <t>Downsview Primary School</t>
  </si>
  <si>
    <t>Hextable Primary School</t>
  </si>
  <si>
    <t>Joy Lane Primary School</t>
  </si>
  <si>
    <t>Green Park Community Primary School</t>
  </si>
  <si>
    <t>Dover Grammar School for Girls</t>
  </si>
  <si>
    <t>Maidstone Grammar School for Girls</t>
  </si>
  <si>
    <t>Borough Green Primary School</t>
  </si>
  <si>
    <t>Roseacre Junior School</t>
  </si>
  <si>
    <t>Herne Bay Junior School</t>
  </si>
  <si>
    <t>Ditton Infant School</t>
  </si>
  <si>
    <t>Greatstone Primary School</t>
  </si>
  <si>
    <t>Wincheap Foundation Primary School</t>
  </si>
  <si>
    <t>Harcourt Primary School</t>
  </si>
  <si>
    <t>Willesborough Junior School</t>
  </si>
  <si>
    <t>Thamesview School</t>
  </si>
  <si>
    <t>Northfleet Technology College</t>
  </si>
  <si>
    <t>Dover Grammar School for Boys</t>
  </si>
  <si>
    <t>Broomhill Bank School</t>
  </si>
  <si>
    <t>Valence School</t>
  </si>
  <si>
    <t>Bower Grove School</t>
  </si>
  <si>
    <t>Goldwyn School</t>
  </si>
  <si>
    <t>Rowhill School</t>
  </si>
  <si>
    <t>Five Acre Wood School</t>
  </si>
  <si>
    <t>Stone Bay School</t>
  </si>
  <si>
    <t>Portal House School</t>
  </si>
  <si>
    <t>Community focused school funding and/or grants</t>
  </si>
  <si>
    <t>Community focused school staff</t>
  </si>
  <si>
    <t>Community focused school facilities income</t>
  </si>
  <si>
    <t>Amount £/pp</t>
  </si>
  <si>
    <t>Section 3 - Community Focused School Balance  (if applicable):</t>
  </si>
  <si>
    <t>Salix Balance 1</t>
  </si>
  <si>
    <t>Salix Balance 2</t>
  </si>
  <si>
    <t>Salix Balance 3</t>
  </si>
  <si>
    <t>Salix Balance 4</t>
  </si>
  <si>
    <t>Salix Balance 5</t>
  </si>
  <si>
    <t>Count</t>
  </si>
  <si>
    <t>GG</t>
  </si>
  <si>
    <t>Actual £/pp (from I&amp;E)</t>
  </si>
  <si>
    <t>Northfleet Nursery</t>
  </si>
  <si>
    <t>Enterprise Learning Alliance PRU</t>
  </si>
  <si>
    <t>Two Bridges</t>
  </si>
  <si>
    <t>St John's CE School</t>
  </si>
  <si>
    <t>Repton Manor Primary</t>
  </si>
  <si>
    <t>The Discovery School</t>
  </si>
  <si>
    <t xml:space="preserve">Woodlands Primary School </t>
  </si>
  <si>
    <t>The Anthony Roper Primary School</t>
  </si>
  <si>
    <t>Hadlow School</t>
  </si>
  <si>
    <t>Rodmersham School</t>
  </si>
  <si>
    <t>Rose Street Primary School</t>
  </si>
  <si>
    <t>Herne Bay Infant School</t>
  </si>
  <si>
    <t>Bethersden School</t>
  </si>
  <si>
    <t>St Mildred's Primary Infant School</t>
  </si>
  <si>
    <t>Callis Grange Nursery and Infant School</t>
  </si>
  <si>
    <t>St Crispin's Community Primary Infant School</t>
  </si>
  <si>
    <t>St Paul's Infant School</t>
  </si>
  <si>
    <t>St Margaret's-at-Cliffe Primary School</t>
  </si>
  <si>
    <t>Bromstone Primary School, Broadstairs</t>
  </si>
  <si>
    <t>The Craylands School</t>
  </si>
  <si>
    <t>Churchill Primary (Hawkinge)</t>
  </si>
  <si>
    <t>St Paul’s CofE (Vol. Con.) Primary School</t>
  </si>
  <si>
    <t>Fawkham CofE (Vol. Con.) Primary School</t>
  </si>
  <si>
    <t>Benenden CofE Primary School</t>
  </si>
  <si>
    <t>Bidborough CofE (Vol. Con.) Primary School</t>
  </si>
  <si>
    <t>Cranbrook CofE Primary School</t>
  </si>
  <si>
    <t>Goudhurst &amp; Kilndown CofE Primary School</t>
  </si>
  <si>
    <t>Hawkhurst CofE Primary School</t>
  </si>
  <si>
    <t>Hildenborough CofE Primary School</t>
  </si>
  <si>
    <t>Lamberhurst St Mary's CofE (Vol. Con.) Primary School</t>
  </si>
  <si>
    <t>Seal CofE (Vol. Con.) Primary School</t>
  </si>
  <si>
    <t>St John's CofE Primary School, Sevenoaks</t>
  </si>
  <si>
    <t>Speldhurst CofE (Vol. Aid.) Primary School</t>
  </si>
  <si>
    <t>Sundridge and Brasted CofE ( Vol. Con.) Primary School</t>
  </si>
  <si>
    <t>St John's CofE Primary School</t>
  </si>
  <si>
    <t>St Mark's CofE Primary School</t>
  </si>
  <si>
    <t>St Peter's CofE Primary School - Tunbridge Wells</t>
  </si>
  <si>
    <t>Crockham Hill CofE (Vol. Con.) Primary School</t>
  </si>
  <si>
    <t>Churchill CofE (Vol. Con.) Primary School</t>
  </si>
  <si>
    <t>St Peter's CofE Primary School - Aylesford</t>
  </si>
  <si>
    <t>Bredhurst CofE (Vol. Con.) Primary School</t>
  </si>
  <si>
    <t>Burham CofE Primary School</t>
  </si>
  <si>
    <t>Harrietsham CofE Primary School</t>
  </si>
  <si>
    <t>Leeds and Broomfield CofE Primary School</t>
  </si>
  <si>
    <t>St Michael's CEJ School, Maidstone</t>
  </si>
  <si>
    <t>St Michael's CEI School, Maidstone</t>
  </si>
  <si>
    <t>Thurnham CofE Infant School</t>
  </si>
  <si>
    <t>Trottiscliffe CofE Primary School</t>
  </si>
  <si>
    <t>Ulcombe CofE Primary School</t>
  </si>
  <si>
    <t>Wateringbury CofE Primary School</t>
  </si>
  <si>
    <t>Wouldham, All Saints CofE (Vol. Con.) School</t>
  </si>
  <si>
    <t>St George's CofE ( Vol. Con.) Primary School</t>
  </si>
  <si>
    <t>St Margaret's CofE (Vol. Con.) School, Collier Street</t>
  </si>
  <si>
    <t>Laddingford St. Mary's CofE (Vol. Con.) Primary School</t>
  </si>
  <si>
    <t>Yalding, St Peter and St Paul CofE (Vol. Con.) Primary School</t>
  </si>
  <si>
    <t>Ospringe CofE Primary School</t>
  </si>
  <si>
    <t>Hernhill CofE Primary School</t>
  </si>
  <si>
    <t>Newington CofE Primary School</t>
  </si>
  <si>
    <t>Teynham Parochial CofE Primary School</t>
  </si>
  <si>
    <t>Barham CofE Primary School</t>
  </si>
  <si>
    <t>Bridge and Patrixbourne CofE Primary School</t>
  </si>
  <si>
    <t>Chislet CofE Primary School</t>
  </si>
  <si>
    <t>Littlebourne CofE Primary School</t>
  </si>
  <si>
    <t>St Alphege CofE Infant School</t>
  </si>
  <si>
    <t>Wickhambreaux CofE Primary School</t>
  </si>
  <si>
    <t>John Mayne CofE Primary School, Biddenden</t>
  </si>
  <si>
    <t>Brabourne CofE Primary School</t>
  </si>
  <si>
    <t>Brookland CofE Primary School</t>
  </si>
  <si>
    <t>Chilham, St Mary's CofE Primary School</t>
  </si>
  <si>
    <t>High Halden CofE Primary School</t>
  </si>
  <si>
    <t>Woodchurch CofE Primary School</t>
  </si>
  <si>
    <t>Bodsham CofE Primary School</t>
  </si>
  <si>
    <t>Folkestone, St Martin's CofE Primary School</t>
  </si>
  <si>
    <t>Folkestone, St Peter's CofE Primary School</t>
  </si>
  <si>
    <t>Seabrook CofE Primary School</t>
  </si>
  <si>
    <t>Lyminge CofE Primary School</t>
  </si>
  <si>
    <t>Lympne CofE Primary School</t>
  </si>
  <si>
    <t>Stelling Minnis CofE Primary School</t>
  </si>
  <si>
    <t>Stowting CofE Primary School</t>
  </si>
  <si>
    <t>Selsted CofE Primary School</t>
  </si>
  <si>
    <t>Eastry CofE Primary School</t>
  </si>
  <si>
    <t>Goodnestone CofE Primary School</t>
  </si>
  <si>
    <t>Guston CofE Primary School</t>
  </si>
  <si>
    <t>Nonington CofE Primary School</t>
  </si>
  <si>
    <t>Sibertswold CofE Primary School</t>
  </si>
  <si>
    <t>Birchington CofE Primary School</t>
  </si>
  <si>
    <t xml:space="preserve">Margate, Holy Trinity &amp; St. John's CofE Primary School </t>
  </si>
  <si>
    <t>Westgate on Sea,  St Saviours CofE Junior School</t>
  </si>
  <si>
    <t>Minster CofE Primary School</t>
  </si>
  <si>
    <t>Monkton CofE Primary School</t>
  </si>
  <si>
    <t>St Nicholas at Wade CofE Primary School</t>
  </si>
  <si>
    <t>Frittenden CofE Primary School</t>
  </si>
  <si>
    <t>Egerton CofE Primary School</t>
  </si>
  <si>
    <t>St Lawrence CofE Primary School</t>
  </si>
  <si>
    <t>St Peter's Methodist (Vol. Con.) Primary School</t>
  </si>
  <si>
    <t>St Matthew's High Brooms CofE (Vol. Con.) Primary School</t>
  </si>
  <si>
    <t>Herne CE Infant School and Nursery</t>
  </si>
  <si>
    <t>Langafel CofE (Vol. Con.) Primary School</t>
  </si>
  <si>
    <t>Southborough CofE Primary School</t>
  </si>
  <si>
    <t>West Kingsdown, St Edmund's CofE (Vol. Con.) Primary School</t>
  </si>
  <si>
    <t>St Katharine's Knockholt CofE (Vol. Aid.) Primary School</t>
  </si>
  <si>
    <t>Chevening, (St Botolph's) CofE (Vol. Aid.) Primary School</t>
  </si>
  <si>
    <t>Colliers Green CofE Primary School</t>
  </si>
  <si>
    <t>Sissinghurst CofE Primary School</t>
  </si>
  <si>
    <t>Hever CofE (Vol. Aid.) Primary School</t>
  </si>
  <si>
    <t>Penshurst CofE (Vol. Aid.) Primary School</t>
  </si>
  <si>
    <t>Lady Boswell's CofE (Vol. Aid.) Primary School, Sevenoaks</t>
  </si>
  <si>
    <t>Ide Hill CofE Primary School</t>
  </si>
  <si>
    <t>St Barnabas CofE (Vol. Aid.) Primary School</t>
  </si>
  <si>
    <t>St James Primary School</t>
  </si>
  <si>
    <t>Hunton CofE Primary School</t>
  </si>
  <si>
    <t>Platt CofE (Vol. Aid.) Primary School</t>
  </si>
  <si>
    <t>Bapchild and Tonge CofE Primary School</t>
  </si>
  <si>
    <t>Hartlip Endowed CofE Primary School</t>
  </si>
  <si>
    <t>Tunstall CofE Primary School</t>
  </si>
  <si>
    <t>Herne CofE Junior School</t>
  </si>
  <si>
    <t>Whitstable &amp; Seasalter Endowed CofE Junior School</t>
  </si>
  <si>
    <t>Ashford, St Mary's CofE Primary School</t>
  </si>
  <si>
    <t>Wittersham CofE Primary School</t>
  </si>
  <si>
    <t>Elham CofE Primary School</t>
  </si>
  <si>
    <t>Saltwood CofE Primary School</t>
  </si>
  <si>
    <t>Cartwright and Kelsey CofE Primary School</t>
  </si>
  <si>
    <t>Dover, St Mary's CofE Primary School</t>
  </si>
  <si>
    <t>St Peter-in-Thanet CofE Junior School</t>
  </si>
  <si>
    <t>Ramsgate, Holy Trinity CofE Primary School</t>
  </si>
  <si>
    <t>St Mary's CofE (Vol. Aid.) Primary School</t>
  </si>
  <si>
    <t>St Ethelbert's Catholic Primary School, Ramsgate</t>
  </si>
  <si>
    <t>St Anselm's Catholic Primary School Dartford</t>
  </si>
  <si>
    <t>Our Lady's Catholic Primary School, Dartford</t>
  </si>
  <si>
    <t>St Thomas' Catholic Primary School, Canterbury</t>
  </si>
  <si>
    <t>Greenfields Primary School</t>
  </si>
  <si>
    <t>Hythe Bay CofE Primary School</t>
  </si>
  <si>
    <t xml:space="preserve">Castle Hill Community Primary School </t>
  </si>
  <si>
    <t xml:space="preserve">Palace Wood Primary School </t>
  </si>
  <si>
    <t>Ashford Oaks Primary School</t>
  </si>
  <si>
    <t>Rusthall, St Paul's C of E VA Primary School</t>
  </si>
  <si>
    <t>Garlinge Primary School</t>
  </si>
  <si>
    <t>Newington Community Primary School and Nursery</t>
  </si>
  <si>
    <t>Goatlees Primary School</t>
  </si>
  <si>
    <t xml:space="preserve">Northfleet School for Girls </t>
  </si>
  <si>
    <t>Tunbridge Wells Girls' Grammar School</t>
  </si>
  <si>
    <t xml:space="preserve">Maidstone Grammar School </t>
  </si>
  <si>
    <t>Simon Langton Girls' Grammar School</t>
  </si>
  <si>
    <t>The Judd School</t>
  </si>
  <si>
    <t>Snodland CofE (Vol. Aid.) Primary School</t>
  </si>
  <si>
    <t>St Francis' Catholic School, Maidstone</t>
  </si>
  <si>
    <t>Ditton CofE Junior School</t>
  </si>
  <si>
    <t>Holy Trinity CofE Primary School, Dartford</t>
  </si>
  <si>
    <t>St Bartholomew's Catholic Primary School, Swanley</t>
  </si>
  <si>
    <t>Brookfield Junior School (Larkfield)</t>
  </si>
  <si>
    <t>Simon Langton Grammar School for Boys</t>
  </si>
  <si>
    <t>The Malling School</t>
  </si>
  <si>
    <t>The Archbishop’s School</t>
  </si>
  <si>
    <t>Hugh Christie Technology College</t>
  </si>
  <si>
    <t>St George's CofE Foundation School</t>
  </si>
  <si>
    <t>St John's Roman Catholic Comprehensive School</t>
  </si>
  <si>
    <t>St Anthony's School</t>
  </si>
  <si>
    <t>The Ifield School</t>
  </si>
  <si>
    <t>The Foreland School</t>
  </si>
  <si>
    <t>The Beacon School</t>
  </si>
  <si>
    <t>Elms School (formerly Harbour School)</t>
  </si>
  <si>
    <t>Nexus School</t>
  </si>
  <si>
    <t>Grange Park</t>
  </si>
  <si>
    <t>The Orchard School</t>
  </si>
  <si>
    <t>St Nicholas' School</t>
  </si>
  <si>
    <t>The Wyvern School</t>
  </si>
  <si>
    <t>Oakley School</t>
  </si>
  <si>
    <t>Meadowfield</t>
  </si>
  <si>
    <t>Laleham Gap Specialist School</t>
  </si>
  <si>
    <t>The Rosewood School</t>
  </si>
  <si>
    <t>This is last years Community Focused Extended Schools Balance  (see page 4 of last years Oracle Outturn Report)</t>
  </si>
  <si>
    <t>I18-01</t>
  </si>
  <si>
    <t>Expected
I18-01</t>
  </si>
  <si>
    <r>
      <t xml:space="preserve">I18 </t>
    </r>
    <r>
      <rPr>
        <b/>
        <sz val="8"/>
        <color theme="1"/>
        <rFont val="Arial"/>
        <family val="2"/>
      </rPr>
      <t>(includes Last Years adjustment)</t>
    </r>
  </si>
  <si>
    <r>
      <rPr>
        <b/>
        <sz val="12"/>
        <color theme="1"/>
        <rFont val="Arial"/>
        <family val="2"/>
      </rPr>
      <t xml:space="preserve">Section 1 - Delegated Funding:  </t>
    </r>
    <r>
      <rPr>
        <sz val="12"/>
        <color theme="1"/>
        <rFont val="Arial"/>
        <family val="2"/>
      </rPr>
      <t xml:space="preserve">In the highlighted boxes enter </t>
    </r>
    <r>
      <rPr>
        <b/>
        <sz val="12"/>
        <color theme="1"/>
        <rFont val="Arial"/>
        <family val="2"/>
      </rPr>
      <t>actual figures</t>
    </r>
    <r>
      <rPr>
        <sz val="12"/>
        <color theme="1"/>
        <rFont val="Arial"/>
        <family val="2"/>
      </rPr>
      <t xml:space="preserve"> from your final Income and Expenditure Report (use a leading minus for income). Any amount that differs from the total on your SOA will require an explaining comment : i.e I03 = out of area funding or last year creditor/debtor</t>
    </r>
  </si>
  <si>
    <r>
      <t xml:space="preserve">Section 2 -Provide your I18 adjustment and SALIX loan balance information in the highlighted boxes (if applicable):
</t>
    </r>
    <r>
      <rPr>
        <b/>
        <sz val="10"/>
        <color theme="1"/>
        <rFont val="Arial"/>
        <family val="2"/>
      </rPr>
      <t>(for I18 a YE Debtor should be entered as a minus figure, a YE Income Prepayment as positive)</t>
    </r>
  </si>
  <si>
    <t>N/A</t>
  </si>
  <si>
    <t xml:space="preserve">Input Figures from final I&amp;E report </t>
  </si>
  <si>
    <t>Please enter the last four digits of you DfE number, your school name will be displayed and the form will prepopulate with centrally held figures.</t>
  </si>
  <si>
    <t>Section 1 - Delegated Funding (Mandatory for all schools)</t>
  </si>
  <si>
    <t>Section 2 - I18 adjustment and Salix loans</t>
  </si>
  <si>
    <t>THE DISCOVERY SCHOOL (I)</t>
  </si>
  <si>
    <t>Maypole</t>
  </si>
  <si>
    <t>Otford Primary</t>
  </si>
  <si>
    <t>Pembury</t>
  </si>
  <si>
    <t>BOUGHTON MONCHELSEA PRIMARY SCHOOL (I)</t>
  </si>
  <si>
    <t>Headcorn Primary LED</t>
  </si>
  <si>
    <t>Lenham Primary</t>
  </si>
  <si>
    <t>Plaxtol Primary</t>
  </si>
  <si>
    <t>ALDINGTON PRIMARY SCHOOL (I)</t>
  </si>
  <si>
    <t>VICTORIA ROAD PRIMARY SCHOOL (I)</t>
  </si>
  <si>
    <t>Challock School</t>
  </si>
  <si>
    <t>Claremont Primary</t>
  </si>
  <si>
    <t>Bishops Down Primary LED</t>
  </si>
  <si>
    <t>Stocks Green Primary</t>
  </si>
  <si>
    <t>Lunsford School</t>
  </si>
  <si>
    <t>SANDWICH INFANT SCHOOL (I)</t>
  </si>
  <si>
    <t>SWALECLIFFE COMMUNITY PRIMARY SCHOOL</t>
  </si>
  <si>
    <t>THE CHURCHILL SCHOOL (I)</t>
  </si>
  <si>
    <t>Lamberhurst Primary School</t>
  </si>
  <si>
    <t>Speldhurst School</t>
  </si>
  <si>
    <t>Churchill CofE Primary</t>
  </si>
  <si>
    <t>THURNHAM INFANTS</t>
  </si>
  <si>
    <t>Wateringbury</t>
  </si>
  <si>
    <t>Ospringe Primary LED</t>
  </si>
  <si>
    <t>Lympne Primary LED</t>
  </si>
  <si>
    <t>Sibertswold Primary LED</t>
  </si>
  <si>
    <t>Egerton School</t>
  </si>
  <si>
    <t>Lady Joanna Thornhill</t>
  </si>
  <si>
    <t>St Peters Methodist School LED</t>
  </si>
  <si>
    <t>Bapchild &amp; Tonge</t>
  </si>
  <si>
    <t>Herne Juniors</t>
  </si>
  <si>
    <t>Saltwood CofE School</t>
  </si>
  <si>
    <t>Dover St Mary's</t>
  </si>
  <si>
    <t>PHOENIX COMMUNITY PRIMARY SCHOOL (I)</t>
  </si>
  <si>
    <t>NORTHFLEET SCHOOL FOR GIRLS (I)</t>
  </si>
  <si>
    <t>Maidstone Grammar Girls</t>
  </si>
  <si>
    <t>SNODLAND CE PRIMARY SCHOOL (I)</t>
  </si>
  <si>
    <t>SIMON LANGTON GRAMMER SCHOOL FOR BOYS (I)</t>
  </si>
  <si>
    <t>Forelands</t>
  </si>
  <si>
    <t>Wyvern</t>
  </si>
  <si>
    <t>Repayment schedule to hand</t>
  </si>
  <si>
    <t>Info from Claire Jones</t>
  </si>
  <si>
    <t>Schedule on e-mail from Kacey</t>
  </si>
  <si>
    <t>Deficit / Control codes</t>
  </si>
  <si>
    <t>Control Codes</t>
  </si>
  <si>
    <t>Deficit</t>
  </si>
  <si>
    <t>Guidance for the completion of the Additional Funding form.</t>
  </si>
  <si>
    <t>This section compares your actual income on certain CFR codes against the total allocated via the Statement of Account (SoA)</t>
  </si>
  <si>
    <r>
      <t xml:space="preserve">Please remember that if you have multiple Funds, it is the CFR total for </t>
    </r>
    <r>
      <rPr>
        <b/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funds that is required.</t>
    </r>
  </si>
  <si>
    <t xml:space="preserve">If there is a diffence, the cells to the right of the difference will become clear and you should enter the reason for the difference. </t>
  </si>
  <si>
    <r>
      <t xml:space="preserve">Reasons could be </t>
    </r>
    <r>
      <rPr>
        <i/>
        <sz val="11"/>
        <color theme="1"/>
        <rFont val="Calibri"/>
        <family val="2"/>
        <scheme val="minor"/>
      </rPr>
      <t>Previous year end adjustment, this year end adjustment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Out of Area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funding</t>
    </r>
    <r>
      <rPr>
        <sz val="11"/>
        <color theme="1"/>
        <rFont val="Calibri"/>
        <family val="2"/>
        <scheme val="minor"/>
      </rPr>
      <t>, there can be others.</t>
    </r>
  </si>
  <si>
    <t xml:space="preserve">This years YE  I18 Adjustment
</t>
  </si>
  <si>
    <t>The remaining rows in this section are used for Salix loans.</t>
  </si>
  <si>
    <t>As schools can have multiple loans, the information we hold on the expected closedown balance for each Salix Loan will be displayed.</t>
  </si>
  <si>
    <t>The SoA figures are pre-populated. Please enter your actual figures, taken from your I&amp;E, in the yellow boxes.</t>
  </si>
  <si>
    <t>Please enter this years I18 adjustment figure on the first row, if you are not making an adjustment, enter zero.</t>
  </si>
  <si>
    <t>If you are making an adjustment this year, a YE Debtor should be entered as a minus figure, a YE Income Prepayment as positive.</t>
  </si>
  <si>
    <t xml:space="preserve">Please enter your loan balance for each loan in the yellow boxes. </t>
  </si>
  <si>
    <t>If there is a difference we may have the wrong repayment schedule, please send a copy of any repayment schedules identified with this form.</t>
  </si>
  <si>
    <t>Section 3 - Community Focused School Balance (B06)</t>
  </si>
  <si>
    <t>If a school use Community Focused (B06) CFR codes (I16, I17, E31 and E32), the Community Focused balance cannot be in deficit.</t>
  </si>
  <si>
    <t>The Community Focused (B06) b/f figure will be pre-populated taken from page 4 of last year’s Oracle Report</t>
  </si>
  <si>
    <t>Please enter Income figures with a leading minus and expenditure figures as positive.</t>
  </si>
  <si>
    <t>All figures for these codes will be taken from the Income and Expenditure report.</t>
  </si>
  <si>
    <t>You will need the Final OLD year Income &amp; Expenditure Report in order to complete the Capital matrix:</t>
  </si>
  <si>
    <t>schoolfinancereturns@theeducationpeople.org</t>
  </si>
  <si>
    <t>DFE No:</t>
  </si>
  <si>
    <t>General reminder</t>
  </si>
  <si>
    <t>When this form has been completed and all prompt messages have been addressed, email the saved excel formatted file to:</t>
  </si>
  <si>
    <t>G</t>
  </si>
  <si>
    <t>Test school</t>
  </si>
  <si>
    <t>I18c</t>
  </si>
  <si>
    <t>Updated 17/02/23</t>
  </si>
  <si>
    <t xml:space="preserve">22-23 Closedown Balance </t>
  </si>
  <si>
    <t>Downsview</t>
  </si>
  <si>
    <t>Repayment schedule to hand - see new</t>
  </si>
  <si>
    <t>Maidstone &amp; Malling Alternative Provision</t>
  </si>
  <si>
    <t>Boughton-under-Blean and Dunkirk School</t>
  </si>
  <si>
    <t xml:space="preserve">Dartford Science and Technology College </t>
  </si>
  <si>
    <t>The Ellington &amp; Hereson School (Academy 01 Feb 23)</t>
  </si>
  <si>
    <t>I18c-01</t>
  </si>
  <si>
    <t>Rates</t>
  </si>
  <si>
    <t>Previous years adjustment
leading minus on calc</t>
  </si>
  <si>
    <t>Rates to be added to I01 SOA
1 = Yes</t>
  </si>
  <si>
    <t>Test School</t>
  </si>
  <si>
    <t>Updated18/3/24</t>
  </si>
  <si>
    <t>This form is to be used as part of the 2023-24 Year End returns only</t>
  </si>
  <si>
    <t>Version March 2024</t>
  </si>
  <si>
    <t xml:space="preserve"> If your school pays business rates (All Primary and Secondary schools), your I01 figure should equal your advances plus your rates as</t>
  </si>
  <si>
    <t>identified in the Budget template pay or submitted rates bill.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</si>
</sst>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.00_ ;[Red]\-#,##0.00\ "/>
  </numFmts>
  <fonts count="2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0" tint="-0.249977111117893"/>
      <name val="Arial"/>
      <family val="2"/>
    </font>
    <font>
      <b/>
      <u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4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u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99">
    <xf numFmtId="0" fontId="0" fillId="0" borderId="0" xfId="0"/>
    <xf numFmtId="1" fontId="1" fillId="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2" applyFont="1"/>
    <xf numFmtId="0" fontId="8" fillId="7" borderId="0" xfId="2" applyFont="1" applyFill="1"/>
    <xf numFmtId="2" fontId="8" fillId="0" borderId="0" xfId="2" applyNumberFormat="1" applyFont="1"/>
    <xf numFmtId="0" fontId="3" fillId="4" borderId="0" xfId="0" applyFont="1" applyFill="1"/>
    <xf numFmtId="0" fontId="6" fillId="0" borderId="0" xfId="1" applyAlignment="1">
      <alignment shrinkToFit="1"/>
    </xf>
    <xf numFmtId="0" fontId="8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164" fontId="9" fillId="6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10" borderId="0" xfId="0" applyNumberFormat="1" applyFont="1" applyFill="1"/>
    <xf numFmtId="0" fontId="13" fillId="0" borderId="2" xfId="0" applyFont="1" applyBorder="1" applyAlignment="1">
      <alignment horizontal="left" vertical="center" wrapText="1"/>
    </xf>
    <xf numFmtId="4" fontId="3" fillId="7" borderId="0" xfId="0" applyNumberFormat="1" applyFont="1" applyFill="1" applyAlignment="1">
      <alignment vertical="center" wrapText="1"/>
    </xf>
    <xf numFmtId="4" fontId="3" fillId="7" borderId="0" xfId="0" applyNumberFormat="1" applyFont="1" applyFill="1"/>
    <xf numFmtId="164" fontId="9" fillId="5" borderId="2" xfId="0" applyNumberFormat="1" applyFont="1" applyFill="1" applyBorder="1" applyAlignment="1" applyProtection="1">
      <alignment vertical="center"/>
      <protection locked="0"/>
    </xf>
    <xf numFmtId="164" fontId="9" fillId="6" borderId="2" xfId="0" applyNumberFormat="1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0" fillId="0" borderId="0" xfId="0" applyFont="1"/>
    <xf numFmtId="0" fontId="14" fillId="0" borderId="0" xfId="0" applyFont="1" applyAlignment="1">
      <alignment vertical="center"/>
    </xf>
    <xf numFmtId="0" fontId="23" fillId="0" borderId="0" xfId="1" applyFont="1"/>
    <xf numFmtId="0" fontId="10" fillId="0" borderId="0" xfId="0" applyFont="1" applyAlignment="1">
      <alignment horizontal="right" vertical="center"/>
    </xf>
    <xf numFmtId="0" fontId="24" fillId="0" borderId="0" xfId="0" applyFont="1"/>
    <xf numFmtId="0" fontId="12" fillId="0" borderId="0" xfId="0" applyFont="1" applyAlignment="1">
      <alignment wrapText="1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4" fontId="3" fillId="10" borderId="0" xfId="0" applyNumberFormat="1" applyFont="1" applyFill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/>
    <xf numFmtId="0" fontId="3" fillId="7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/>
    <xf numFmtId="0" fontId="17" fillId="0" borderId="0" xfId="0" applyFont="1" applyAlignment="1">
      <alignment vertical="center"/>
    </xf>
    <xf numFmtId="0" fontId="9" fillId="0" borderId="2" xfId="0" applyFont="1" applyBorder="1" applyProtection="1">
      <protection locked="0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9" fillId="11" borderId="2" xfId="0" applyFont="1" applyFill="1" applyBorder="1" applyProtection="1"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3" fillId="9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/>
    </xf>
    <xf numFmtId="0" fontId="2" fillId="12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_Data" xfId="2" xr:uid="{50C099FE-8296-456A-844E-7062BEF7EB6D}"/>
  </cellStyles>
  <dxfs count="4">
    <dxf>
      <fill>
        <patternFill patternType="lightGray">
          <fgColor theme="1"/>
          <bgColor theme="1" tint="0.24994659260841701"/>
        </patternFill>
      </fill>
    </dxf>
    <dxf>
      <fill>
        <patternFill patternType="mediumGray">
          <bgColor theme="2" tint="-0.499984740745262"/>
        </patternFill>
      </fill>
    </dxf>
    <dxf>
      <fill>
        <patternFill patternType="mediumGray">
          <bgColor theme="2" tint="-0.49998474074526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691726</xdr:colOff>
      <xdr:row>0</xdr:row>
      <xdr:rowOff>171239</xdr:rowOff>
    </xdr:from>
    <xdr:to>
      <xdr:col>4</xdr:col>
      <xdr:colOff>566631</xdr:colOff>
      <xdr:row>1</xdr:row>
      <xdr:rowOff>260774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015AAB9-3F19-061B-D11E-640429A0763D}"/>
            </a:ext>
          </a:extLst>
        </xdr:cNvPr>
        <xdr:cNvSpPr/>
      </xdr:nvSpPr>
      <xdr:spPr>
        <a:xfrm>
          <a:off x="1453726" y="171239"/>
          <a:ext cx="2446655" cy="26945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figures to be entered as positive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financereturns@theeducationpeopl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67442-434A-43EC-ABFF-14FEDD1DA115}">
  <sheetPr>
    <tabColor rgb="FF92D050"/>
  </sheetPr>
  <dimension ref="B1:S38"/>
  <sheetViews>
    <sheetView showGridLines="0" tabSelected="1" workbookViewId="0"/>
  </sheetViews>
  <sheetFormatPr defaultColWidth="9.109375" defaultRowHeight="14.4" x14ac:dyDescent="0.3"/>
  <cols>
    <col min="1" max="1" width="1.44140625" style="4" customWidth="1"/>
    <col min="2" max="14" width="9.109375" style="4"/>
    <col min="15" max="15" width="10.77734375" style="4" customWidth="1"/>
    <col min="16" max="16384" width="9.109375" style="4"/>
  </cols>
  <sheetData>
    <row r="1" spans="2:15" ht="6" customHeight="1" x14ac:dyDescent="0.3"/>
    <row r="2" spans="2:15" ht="17.399999999999999" x14ac:dyDescent="0.3">
      <c r="B2" s="56" t="s">
        <v>413</v>
      </c>
    </row>
    <row r="3" spans="2:15" ht="7.5" customHeight="1" x14ac:dyDescent="0.3">
      <c r="B3" s="42"/>
    </row>
    <row r="4" spans="2:15" ht="15" customHeight="1" x14ac:dyDescent="0.3">
      <c r="B4" s="4" t="s">
        <v>364</v>
      </c>
    </row>
    <row r="5" spans="2:15" customFormat="1" ht="15" customHeight="1" x14ac:dyDescent="0.3">
      <c r="B5" t="s">
        <v>431</v>
      </c>
    </row>
    <row r="6" spans="2:15" ht="6.75" customHeight="1" x14ac:dyDescent="0.3"/>
    <row r="7" spans="2:15" ht="21" x14ac:dyDescent="0.3">
      <c r="B7" s="42" t="s">
        <v>365</v>
      </c>
      <c r="C7" s="53"/>
      <c r="D7" s="53"/>
      <c r="E7" s="53"/>
      <c r="F7" s="53"/>
      <c r="G7" s="53"/>
      <c r="H7" s="53"/>
      <c r="I7" s="53"/>
    </row>
    <row r="8" spans="2:15" ht="7.5" customHeight="1" x14ac:dyDescent="0.3"/>
    <row r="9" spans="2:15" x14ac:dyDescent="0.3">
      <c r="B9" s="67" t="s">
        <v>455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3">
      <c r="B10" s="67" t="s">
        <v>456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2:15" x14ac:dyDescent="0.3">
      <c r="B11" s="4" t="s">
        <v>414</v>
      </c>
    </row>
    <row r="12" spans="2:15" x14ac:dyDescent="0.3">
      <c r="B12" s="4" t="s">
        <v>421</v>
      </c>
    </row>
    <row r="13" spans="2:15" x14ac:dyDescent="0.3">
      <c r="B13" s="4" t="s">
        <v>415</v>
      </c>
    </row>
    <row r="14" spans="2:15" x14ac:dyDescent="0.3">
      <c r="B14" s="4" t="s">
        <v>416</v>
      </c>
    </row>
    <row r="15" spans="2:15" x14ac:dyDescent="0.3">
      <c r="B15" s="4" t="s">
        <v>417</v>
      </c>
    </row>
    <row r="16" spans="2:15" ht="6.75" customHeight="1" x14ac:dyDescent="0.3"/>
    <row r="17" spans="2:19" ht="21" x14ac:dyDescent="0.3">
      <c r="B17" s="72" t="s">
        <v>366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2:19" ht="5.25" customHeight="1" x14ac:dyDescent="0.3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2:19" x14ac:dyDescent="0.3">
      <c r="B19" s="4" t="s">
        <v>422</v>
      </c>
    </row>
    <row r="20" spans="2:19" x14ac:dyDescent="0.3">
      <c r="B20" s="4" t="s">
        <v>423</v>
      </c>
    </row>
    <row r="21" spans="2:19" ht="6" customHeight="1" x14ac:dyDescent="0.3"/>
    <row r="22" spans="2:19" x14ac:dyDescent="0.3">
      <c r="B22" s="4" t="s">
        <v>419</v>
      </c>
    </row>
    <row r="23" spans="2:19" x14ac:dyDescent="0.3">
      <c r="B23" s="4" t="s">
        <v>420</v>
      </c>
    </row>
    <row r="24" spans="2:19" x14ac:dyDescent="0.3">
      <c r="B24" s="4" t="s">
        <v>424</v>
      </c>
    </row>
    <row r="25" spans="2:19" x14ac:dyDescent="0.3">
      <c r="B25" s="4" t="s">
        <v>425</v>
      </c>
    </row>
    <row r="26" spans="2:19" ht="5.25" customHeight="1" x14ac:dyDescent="0.3"/>
    <row r="27" spans="2:19" ht="21" x14ac:dyDescent="0.3">
      <c r="B27" s="72" t="s">
        <v>426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2:19" ht="6.75" customHeight="1" x14ac:dyDescent="0.3"/>
    <row r="29" spans="2:19" x14ac:dyDescent="0.3">
      <c r="B29" s="4" t="s">
        <v>428</v>
      </c>
    </row>
    <row r="30" spans="2:19" x14ac:dyDescent="0.3">
      <c r="B30" s="4" t="s">
        <v>427</v>
      </c>
    </row>
    <row r="31" spans="2:19" x14ac:dyDescent="0.3">
      <c r="B31" s="4" t="s">
        <v>430</v>
      </c>
    </row>
    <row r="32" spans="2:19" x14ac:dyDescent="0.3">
      <c r="B32" s="4" t="s">
        <v>429</v>
      </c>
    </row>
    <row r="33" spans="2:11" ht="9" customHeight="1" x14ac:dyDescent="0.3"/>
    <row r="34" spans="2:11" ht="15.6" x14ac:dyDescent="0.3">
      <c r="B34" s="60" t="s">
        <v>434</v>
      </c>
      <c r="C34"/>
      <c r="D34"/>
      <c r="E34"/>
      <c r="F34"/>
      <c r="G34"/>
      <c r="H34"/>
      <c r="I34"/>
      <c r="J34"/>
      <c r="K34"/>
    </row>
    <row r="35" spans="2:11" x14ac:dyDescent="0.3">
      <c r="B35" t="s">
        <v>435</v>
      </c>
      <c r="C35"/>
      <c r="D35"/>
      <c r="E35"/>
      <c r="F35"/>
      <c r="G35"/>
      <c r="H35"/>
      <c r="I35"/>
      <c r="J35"/>
      <c r="K35"/>
    </row>
    <row r="36" spans="2:11" ht="23.4" x14ac:dyDescent="0.45">
      <c r="B36"/>
      <c r="C36"/>
      <c r="D36" s="58" t="s">
        <v>432</v>
      </c>
      <c r="E36"/>
      <c r="F36"/>
      <c r="G36"/>
      <c r="H36"/>
      <c r="I36"/>
      <c r="J36"/>
    </row>
    <row r="37" spans="2:11" x14ac:dyDescent="0.3">
      <c r="B37"/>
      <c r="C37"/>
      <c r="D37"/>
      <c r="E37"/>
      <c r="F37"/>
      <c r="G37"/>
      <c r="H37"/>
      <c r="I37"/>
      <c r="J37"/>
    </row>
    <row r="38" spans="2:11" x14ac:dyDescent="0.3">
      <c r="B38"/>
      <c r="C38"/>
      <c r="D38"/>
      <c r="E38"/>
      <c r="F38"/>
      <c r="G38"/>
      <c r="H38"/>
      <c r="I38"/>
      <c r="J38"/>
    </row>
  </sheetData>
  <sheetProtection algorithmName="SHA-512" hashValue="Sp2LpAIEpS2/SEiwB5dGkIcXWd/BCXm4e97efjqZxrfRj63WgRcXDNcgzLCcDOoLCp5Qp/OA0zCAEo6kM+z/yA==" saltValue="WKOdutrV3nFAdkGheA9ojA==" spinCount="100000" sheet="1" objects="1" scenarios="1"/>
  <mergeCells count="2">
    <mergeCell ref="B17:L17"/>
    <mergeCell ref="B27:L27"/>
  </mergeCells>
  <hyperlinks>
    <hyperlink ref="D36" r:id="rId1" xr:uid="{67BE9F8F-F5D3-46E2-B7F6-8BC84E98E686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2ACE-B358-44E5-9B20-E9CB04FCCBEB}">
  <sheetPr>
    <tabColor theme="5" tint="0.39997558519241921"/>
    <pageSetUpPr fitToPage="1"/>
  </sheetPr>
  <dimension ref="A1:J28"/>
  <sheetViews>
    <sheetView showGridLines="0" workbookViewId="0">
      <pane ySplit="3" topLeftCell="A4" activePane="bottomLeft" state="frozen"/>
      <selection pane="bottomLeft" activeCell="D9" sqref="D9"/>
    </sheetView>
  </sheetViews>
  <sheetFormatPr defaultColWidth="9.109375" defaultRowHeight="13.8" x14ac:dyDescent="0.25"/>
  <cols>
    <col min="1" max="1" width="17.44140625" style="21" customWidth="1"/>
    <col min="2" max="4" width="14.6640625" style="21" customWidth="1"/>
    <col min="5" max="5" width="70" style="21" customWidth="1"/>
    <col min="6" max="6" width="9.33203125" style="21" bestFit="1" customWidth="1"/>
    <col min="7" max="7" width="9.44140625" style="21" customWidth="1"/>
    <col min="8" max="8" width="14.6640625" style="21" customWidth="1"/>
    <col min="9" max="9" width="9.109375" style="21" hidden="1" customWidth="1"/>
    <col min="10" max="10" width="2.33203125" style="21" hidden="1" customWidth="1"/>
    <col min="11" max="16384" width="9.109375" style="21"/>
  </cols>
  <sheetData>
    <row r="1" spans="1:10" ht="18" thickBot="1" x14ac:dyDescent="0.35">
      <c r="A1" s="41" t="s">
        <v>454</v>
      </c>
      <c r="C1" s="93" t="s">
        <v>453</v>
      </c>
      <c r="D1" s="93"/>
      <c r="E1" s="93"/>
      <c r="F1" s="59" t="s">
        <v>433</v>
      </c>
      <c r="G1" s="62"/>
      <c r="H1" s="34" t="str">
        <f>IF(G1&lt;&gt;"","","← Enter your 4 digit DfE number")</f>
        <v>← Enter your 4 digit DfE number</v>
      </c>
      <c r="J1" s="32" t="s">
        <v>436</v>
      </c>
    </row>
    <row r="2" spans="1:10" s="34" customFormat="1" ht="17.399999999999999" x14ac:dyDescent="0.3">
      <c r="A2" s="33" t="s">
        <v>1</v>
      </c>
      <c r="B2" s="74" t="str">
        <f>IFERROR(VLOOKUP(G1,DFE!A:B,2,FALSE),"")</f>
        <v/>
      </c>
      <c r="C2" s="74"/>
      <c r="D2" s="74"/>
      <c r="E2" s="74"/>
      <c r="F2" s="74"/>
      <c r="G2" s="74"/>
      <c r="H2" s="74"/>
      <c r="J2" s="35" t="s">
        <v>436</v>
      </c>
    </row>
    <row r="3" spans="1:10" ht="27.6" x14ac:dyDescent="0.25">
      <c r="A3" s="22"/>
      <c r="B3" s="75" t="s">
        <v>31</v>
      </c>
      <c r="C3" s="75"/>
      <c r="D3" s="75"/>
      <c r="E3" s="75"/>
      <c r="F3" s="75"/>
      <c r="G3" s="75"/>
      <c r="H3" s="22"/>
      <c r="J3" s="32" t="s">
        <v>184</v>
      </c>
    </row>
    <row r="4" spans="1:10" ht="33" customHeight="1" x14ac:dyDescent="0.25">
      <c r="A4" s="79" t="s">
        <v>360</v>
      </c>
      <c r="B4" s="80"/>
      <c r="C4" s="80"/>
      <c r="D4" s="80"/>
      <c r="E4" s="80"/>
      <c r="F4" s="80"/>
      <c r="G4" s="80"/>
      <c r="H4" s="81"/>
      <c r="J4" s="32" t="s">
        <v>184</v>
      </c>
    </row>
    <row r="5" spans="1:10" ht="31.2" x14ac:dyDescent="0.25">
      <c r="A5" s="29" t="s">
        <v>3</v>
      </c>
      <c r="B5" s="36" t="str">
        <f>IFERROR(IF(VLOOKUP(G1,'Support Data'!A:L,12,FALSE)=1,"SOA amount + E17 Rates","SOA amount"),"SOA amount")</f>
        <v>SOA amount</v>
      </c>
      <c r="C5" s="36" t="s">
        <v>185</v>
      </c>
      <c r="D5" s="30" t="s">
        <v>4</v>
      </c>
      <c r="E5" s="97" t="s">
        <v>5</v>
      </c>
      <c r="F5" s="97"/>
      <c r="G5" s="97"/>
      <c r="H5" s="97"/>
      <c r="J5" s="32" t="s">
        <v>184</v>
      </c>
    </row>
    <row r="6" spans="1:10" ht="27.6" x14ac:dyDescent="0.25">
      <c r="A6" s="23" t="s">
        <v>2</v>
      </c>
      <c r="B6" s="24">
        <f>IFERROR(-VLOOKUP(G1,'Support Data'!A:B,2,FALSE)-VLOOKUP(G1,'Support Data'!A:K,11,FALSE),0)</f>
        <v>0</v>
      </c>
      <c r="C6" s="49"/>
      <c r="D6" s="24">
        <f t="shared" ref="D6:D12" si="0">ROUND(B6-C6,2)</f>
        <v>0</v>
      </c>
      <c r="E6" s="73"/>
      <c r="F6" s="73"/>
      <c r="G6" s="73"/>
      <c r="H6" s="73"/>
      <c r="J6" s="32" t="s">
        <v>184</v>
      </c>
    </row>
    <row r="7" spans="1:10" ht="27.6" x14ac:dyDescent="0.25">
      <c r="A7" s="23" t="s">
        <v>6</v>
      </c>
      <c r="B7" s="24">
        <f>IFERROR(-VLOOKUP(G1,'Support Data'!A:C,3,FALSE),0)</f>
        <v>0</v>
      </c>
      <c r="C7" s="49"/>
      <c r="D7" s="24">
        <f t="shared" si="0"/>
        <v>0</v>
      </c>
      <c r="E7" s="73"/>
      <c r="F7" s="73"/>
      <c r="G7" s="73"/>
      <c r="H7" s="73"/>
      <c r="J7" s="32" t="s">
        <v>184</v>
      </c>
    </row>
    <row r="8" spans="1:10" ht="27.6" x14ac:dyDescent="0.25">
      <c r="A8" s="23" t="s">
        <v>7</v>
      </c>
      <c r="B8" s="24">
        <f>IFERROR(-VLOOKUP(G1,'Support Data'!A:D,4,FALSE),0)</f>
        <v>0</v>
      </c>
      <c r="C8" s="49"/>
      <c r="D8" s="24">
        <f t="shared" si="0"/>
        <v>0</v>
      </c>
      <c r="E8" s="73"/>
      <c r="F8" s="73"/>
      <c r="G8" s="73"/>
      <c r="H8" s="73"/>
      <c r="J8" s="32" t="s">
        <v>184</v>
      </c>
    </row>
    <row r="9" spans="1:10" ht="27.6" x14ac:dyDescent="0.25">
      <c r="A9" s="23" t="s">
        <v>8</v>
      </c>
      <c r="B9" s="24">
        <f>IFERROR(-VLOOKUP(G1,'Support Data'!A:E,5,FALSE),0)</f>
        <v>0</v>
      </c>
      <c r="C9" s="49"/>
      <c r="D9" s="24">
        <f t="shared" si="0"/>
        <v>0</v>
      </c>
      <c r="E9" s="73"/>
      <c r="F9" s="73"/>
      <c r="G9" s="73"/>
      <c r="H9" s="73"/>
      <c r="J9" s="32" t="s">
        <v>184</v>
      </c>
    </row>
    <row r="10" spans="1:10" ht="28.5" customHeight="1" x14ac:dyDescent="0.25">
      <c r="A10" s="46" t="s">
        <v>359</v>
      </c>
      <c r="B10" s="24">
        <f>IFERROR(-VLOOKUP(G1,'Support Data'!A:J,8,FALSE),0)</f>
        <v>0</v>
      </c>
      <c r="C10" s="49"/>
      <c r="D10" s="24">
        <f t="shared" si="0"/>
        <v>0</v>
      </c>
      <c r="E10" s="73"/>
      <c r="F10" s="73"/>
      <c r="G10" s="73"/>
      <c r="H10" s="73"/>
      <c r="J10" s="32" t="s">
        <v>184</v>
      </c>
    </row>
    <row r="11" spans="1:10" ht="28.5" customHeight="1" x14ac:dyDescent="0.25">
      <c r="A11" s="46" t="s">
        <v>438</v>
      </c>
      <c r="B11" s="24">
        <f>IFERROR(-VLOOKUP(G1,'Support Data'!A:J,9,FALSE),0)</f>
        <v>0</v>
      </c>
      <c r="C11" s="49"/>
      <c r="D11" s="24">
        <f t="shared" si="0"/>
        <v>0</v>
      </c>
      <c r="E11" s="73"/>
      <c r="F11" s="73"/>
      <c r="G11" s="73"/>
      <c r="H11" s="73"/>
      <c r="J11" s="32"/>
    </row>
    <row r="12" spans="1:10" ht="27.6" x14ac:dyDescent="0.25">
      <c r="A12" s="23" t="s">
        <v>9</v>
      </c>
      <c r="B12" s="24">
        <f>IFERROR(-VLOOKUP(G1,'Support Data'!A:J,10,FALSE),0)</f>
        <v>0</v>
      </c>
      <c r="C12" s="49"/>
      <c r="D12" s="24">
        <f t="shared" si="0"/>
        <v>0</v>
      </c>
      <c r="E12" s="73"/>
      <c r="F12" s="73"/>
      <c r="G12" s="73"/>
      <c r="H12" s="73"/>
      <c r="J12" s="32" t="s">
        <v>184</v>
      </c>
    </row>
    <row r="13" spans="1:10" s="34" customFormat="1" ht="27.6" x14ac:dyDescent="0.3">
      <c r="A13" s="84" t="s">
        <v>361</v>
      </c>
      <c r="B13" s="80"/>
      <c r="C13" s="80"/>
      <c r="D13" s="80"/>
      <c r="E13" s="80"/>
      <c r="F13" s="80"/>
      <c r="G13" s="80"/>
      <c r="H13" s="81"/>
      <c r="J13" s="35" t="s">
        <v>184</v>
      </c>
    </row>
    <row r="14" spans="1:10" ht="17.399999999999999" x14ac:dyDescent="0.3">
      <c r="A14" s="25"/>
      <c r="B14" s="30" t="s">
        <v>20</v>
      </c>
      <c r="C14" s="30" t="s">
        <v>41</v>
      </c>
      <c r="D14" s="30" t="s">
        <v>4</v>
      </c>
      <c r="E14" s="85" t="s">
        <v>5</v>
      </c>
      <c r="F14" s="86"/>
      <c r="G14" s="86"/>
      <c r="H14" s="87"/>
      <c r="J14" s="61" t="s">
        <v>436</v>
      </c>
    </row>
    <row r="15" spans="1:10" ht="32.25" customHeight="1" x14ac:dyDescent="0.25">
      <c r="A15" s="37" t="s">
        <v>418</v>
      </c>
      <c r="B15" s="50" t="s">
        <v>362</v>
      </c>
      <c r="C15" s="49"/>
      <c r="D15" s="51" t="s">
        <v>362</v>
      </c>
      <c r="E15" s="82"/>
      <c r="F15" s="82"/>
      <c r="G15" s="82"/>
      <c r="H15" s="82"/>
      <c r="J15" s="32" t="s">
        <v>184</v>
      </c>
    </row>
    <row r="16" spans="1:10" ht="27.6" x14ac:dyDescent="0.25">
      <c r="A16" s="23" t="s">
        <v>178</v>
      </c>
      <c r="B16" s="31" t="str">
        <f>IFERROR(VLOOKUP(I16,Salix!B:G,6,FALSE),"No record of a Salix loan")</f>
        <v>No record of a Salix loan</v>
      </c>
      <c r="C16" s="49"/>
      <c r="D16" s="24" t="str">
        <f t="shared" ref="D16:D20" si="1">IFERROR(ROUND(C16-B16,2),"")</f>
        <v/>
      </c>
      <c r="E16" s="83" t="str">
        <f>IF(AND(B16="no record of a salix loan",C16&lt;&gt;""),"Please provide SFS with a copy of your salix loan schedule",IF(AND(B16&lt;&gt;"no record of a salix loan",C16&lt;&gt;"",D16&lt;&gt;0),"Please provide SFS with a copy of your salix loan schedule as we may have an inaccurate copy.",""))</f>
        <v/>
      </c>
      <c r="F16" s="83"/>
      <c r="G16" s="83"/>
      <c r="H16" s="83"/>
      <c r="I16" s="21" t="str">
        <f>$G$1&amp;1</f>
        <v>1</v>
      </c>
      <c r="J16" s="32" t="s">
        <v>184</v>
      </c>
    </row>
    <row r="17" spans="1:10" ht="27.6" x14ac:dyDescent="0.25">
      <c r="A17" s="23" t="s">
        <v>179</v>
      </c>
      <c r="B17" s="31" t="str">
        <f>IFERROR(VLOOKUP(I17,Salix!B:G,6,FALSE),"No record of a 2nd Salix loan")</f>
        <v>No record of a 2nd Salix loan</v>
      </c>
      <c r="C17" s="49"/>
      <c r="D17" s="24" t="str">
        <f t="shared" si="1"/>
        <v/>
      </c>
      <c r="E17" s="83" t="str">
        <f>IF(AND(B17="No record of a 2nd Salix loan",C17&lt;&gt;""),"Please provide SFS with a copy of your salix loan schedule",IF(AND(B17&lt;&gt;"no record of a salix loan",C17&lt;&gt;"",D17&lt;&gt;0),"Please provide SFS with a copy of your salix loan schedule as we may have an inaccurate copy.",""))</f>
        <v/>
      </c>
      <c r="F17" s="83"/>
      <c r="G17" s="83"/>
      <c r="H17" s="83"/>
      <c r="I17" s="21" t="str">
        <f>$G$1&amp;2</f>
        <v>2</v>
      </c>
      <c r="J17" s="32" t="s">
        <v>184</v>
      </c>
    </row>
    <row r="18" spans="1:10" ht="27.6" x14ac:dyDescent="0.25">
      <c r="A18" s="23" t="s">
        <v>180</v>
      </c>
      <c r="B18" s="31" t="str">
        <f>IFERROR(VLOOKUP(I18,Salix!B:G,6,FALSE),"No record of a 3rd Salix loan")</f>
        <v>No record of a 3rd Salix loan</v>
      </c>
      <c r="C18" s="49"/>
      <c r="D18" s="24" t="str">
        <f t="shared" si="1"/>
        <v/>
      </c>
      <c r="E18" s="83" t="str">
        <f>IF(AND(B18="No record of a 3rd Salix loan",C18&lt;&gt;""),"Please provide SFS with a copy of your salix loan schedule",IF(AND(B18&lt;&gt;"no record of a salix loan",C18&lt;&gt;"",D18&lt;&gt;0),"Please provide SFS with a copy of your salix loan schedule as we may have an inaccurate copy.",""))</f>
        <v/>
      </c>
      <c r="F18" s="83"/>
      <c r="G18" s="83"/>
      <c r="H18" s="83"/>
      <c r="I18" s="21" t="str">
        <f>$G$1&amp;3</f>
        <v>3</v>
      </c>
      <c r="J18" s="32" t="s">
        <v>184</v>
      </c>
    </row>
    <row r="19" spans="1:10" ht="27.6" x14ac:dyDescent="0.25">
      <c r="A19" s="23" t="s">
        <v>181</v>
      </c>
      <c r="B19" s="31" t="str">
        <f>IFERROR(VLOOKUP(I19,Salix!B:G,6,FALSE),"No record of a 4th Salix loan")</f>
        <v>No record of a 4th Salix loan</v>
      </c>
      <c r="C19" s="49"/>
      <c r="D19" s="24" t="str">
        <f t="shared" si="1"/>
        <v/>
      </c>
      <c r="E19" s="83" t="str">
        <f>IF(AND(B19="No record of a 4th Salix loan",C19&lt;&gt;""),"Please provide SFS with a copy of your salix loan schedule",IF(AND(B19&lt;&gt;"no record of a salix loan",C19&lt;&gt;"",D19&lt;&gt;0),"Please provide SFS with a copy of your salix loan schedule as we may have an inaccurate copy.",""))</f>
        <v/>
      </c>
      <c r="F19" s="83"/>
      <c r="G19" s="83"/>
      <c r="H19" s="83"/>
      <c r="I19" s="21" t="str">
        <f>$G$1&amp;4</f>
        <v>4</v>
      </c>
      <c r="J19" s="32" t="s">
        <v>184</v>
      </c>
    </row>
    <row r="20" spans="1:10" ht="27.6" x14ac:dyDescent="0.25">
      <c r="A20" s="23" t="s">
        <v>182</v>
      </c>
      <c r="B20" s="31" t="str">
        <f>IFERROR(VLOOKUP(I20,Salix!B:G,6,FALSE),"No record of a 5th Salix loan")</f>
        <v>No record of a 5th Salix loan</v>
      </c>
      <c r="C20" s="49"/>
      <c r="D20" s="24" t="str">
        <f t="shared" si="1"/>
        <v/>
      </c>
      <c r="E20" s="83" t="str">
        <f>IF(AND(B20="No record of a 5th Salix loan",C20&lt;&gt;""),"Please provide SFS with a copy of your salix loan schedule",IF(AND(B20&lt;&gt;"no record of a salix loan",C20&lt;&gt;"",D20&lt;&gt;0),"Please provide SFS with a copy of your salix loan schedule as we may have an inaccurate copy.",""))</f>
        <v/>
      </c>
      <c r="F20" s="83"/>
      <c r="G20" s="83"/>
      <c r="H20" s="83"/>
      <c r="I20" s="21" t="str">
        <f>$G$1&amp;5</f>
        <v>5</v>
      </c>
      <c r="J20" s="32" t="s">
        <v>184</v>
      </c>
    </row>
    <row r="21" spans="1:10" s="34" customFormat="1" ht="27.6" x14ac:dyDescent="0.3">
      <c r="A21" s="84" t="s">
        <v>177</v>
      </c>
      <c r="B21" s="80"/>
      <c r="C21" s="80"/>
      <c r="D21" s="80"/>
      <c r="E21" s="80"/>
      <c r="F21" s="80"/>
      <c r="G21" s="80"/>
      <c r="H21" s="81"/>
      <c r="J21" s="35" t="s">
        <v>184</v>
      </c>
    </row>
    <row r="22" spans="1:10" ht="27.6" x14ac:dyDescent="0.25">
      <c r="A22" s="29" t="s">
        <v>42</v>
      </c>
      <c r="B22" s="88" t="s">
        <v>21</v>
      </c>
      <c r="C22" s="89"/>
      <c r="D22" s="89"/>
      <c r="E22" s="89"/>
      <c r="F22" s="89"/>
      <c r="G22" s="90"/>
      <c r="H22" s="29" t="s">
        <v>176</v>
      </c>
      <c r="J22" s="32" t="s">
        <v>184</v>
      </c>
    </row>
    <row r="23" spans="1:10" ht="28.5" customHeight="1" x14ac:dyDescent="0.25">
      <c r="A23" s="26" t="s">
        <v>22</v>
      </c>
      <c r="B23" s="94" t="s">
        <v>356</v>
      </c>
      <c r="C23" s="95"/>
      <c r="D23" s="95"/>
      <c r="E23" s="95"/>
      <c r="F23" s="96"/>
      <c r="G23" s="27" t="s">
        <v>29</v>
      </c>
      <c r="H23" s="28">
        <f>IFERROR(VLOOKUP(G1,Rollovers!A:D,4,FALSE),0)</f>
        <v>0</v>
      </c>
      <c r="J23" s="32" t="s">
        <v>184</v>
      </c>
    </row>
    <row r="24" spans="1:10" s="34" customFormat="1" ht="27.6" x14ac:dyDescent="0.3">
      <c r="A24" s="26" t="s">
        <v>23</v>
      </c>
      <c r="B24" s="91" t="s">
        <v>173</v>
      </c>
      <c r="C24" s="91"/>
      <c r="D24" s="91"/>
      <c r="E24" s="91"/>
      <c r="F24" s="91"/>
      <c r="G24" s="76" t="s">
        <v>363</v>
      </c>
      <c r="H24" s="52"/>
      <c r="J24" s="35" t="s">
        <v>184</v>
      </c>
    </row>
    <row r="25" spans="1:10" s="34" customFormat="1" ht="27.6" x14ac:dyDescent="0.3">
      <c r="A25" s="26" t="s">
        <v>24</v>
      </c>
      <c r="B25" s="91" t="s">
        <v>175</v>
      </c>
      <c r="C25" s="91"/>
      <c r="D25" s="91"/>
      <c r="E25" s="91"/>
      <c r="F25" s="91"/>
      <c r="G25" s="77"/>
      <c r="H25" s="52"/>
      <c r="J25" s="35" t="s">
        <v>184</v>
      </c>
    </row>
    <row r="26" spans="1:10" s="34" customFormat="1" ht="27.6" x14ac:dyDescent="0.3">
      <c r="A26" s="26" t="s">
        <v>25</v>
      </c>
      <c r="B26" s="91" t="s">
        <v>174</v>
      </c>
      <c r="C26" s="91"/>
      <c r="D26" s="91"/>
      <c r="E26" s="91"/>
      <c r="F26" s="91"/>
      <c r="G26" s="77"/>
      <c r="H26" s="52"/>
      <c r="J26" s="35" t="s">
        <v>184</v>
      </c>
    </row>
    <row r="27" spans="1:10" s="34" customFormat="1" ht="27.6" x14ac:dyDescent="0.3">
      <c r="A27" s="26" t="s">
        <v>26</v>
      </c>
      <c r="B27" s="91" t="s">
        <v>28</v>
      </c>
      <c r="C27" s="91"/>
      <c r="D27" s="91"/>
      <c r="E27" s="91"/>
      <c r="F27" s="91"/>
      <c r="G27" s="78"/>
      <c r="H27" s="52"/>
      <c r="J27" s="35" t="s">
        <v>184</v>
      </c>
    </row>
    <row r="28" spans="1:10" ht="29.25" customHeight="1" x14ac:dyDescent="0.25">
      <c r="A28" s="26" t="s">
        <v>27</v>
      </c>
      <c r="B28" s="92" t="s">
        <v>43</v>
      </c>
      <c r="C28" s="92"/>
      <c r="D28" s="92"/>
      <c r="E28" s="92"/>
      <c r="F28" s="92"/>
      <c r="G28" s="27" t="s">
        <v>30</v>
      </c>
      <c r="H28" s="28">
        <f>H23+H24+H25+H26+H27</f>
        <v>0</v>
      </c>
      <c r="J28" s="32" t="s">
        <v>184</v>
      </c>
    </row>
  </sheetData>
  <sheetProtection algorithmName="SHA-512" hashValue="OJAuHeNfWTsMnn20dVGRkdoeKbQqTOARrPFZxWp1QgFvaNMJy8UHGMrnmuKGlDPJrM1TfJ6TWDA0Cecv+izVhg==" saltValue="EAvgSLHI+D4p/FwxVYsnkw==" spinCount="100000" sheet="1" objects="1" scenarios="1"/>
  <mergeCells count="29">
    <mergeCell ref="B28:F28"/>
    <mergeCell ref="C1:E1"/>
    <mergeCell ref="B23:F23"/>
    <mergeCell ref="B24:F24"/>
    <mergeCell ref="B25:F25"/>
    <mergeCell ref="B26:F26"/>
    <mergeCell ref="E10:H10"/>
    <mergeCell ref="E20:H20"/>
    <mergeCell ref="E17:H17"/>
    <mergeCell ref="E18:H18"/>
    <mergeCell ref="E19:H19"/>
    <mergeCell ref="A13:H13"/>
    <mergeCell ref="E5:H5"/>
    <mergeCell ref="E6:H6"/>
    <mergeCell ref="E7:H7"/>
    <mergeCell ref="E8:H8"/>
    <mergeCell ref="E9:H9"/>
    <mergeCell ref="B2:H2"/>
    <mergeCell ref="B3:G3"/>
    <mergeCell ref="G24:G27"/>
    <mergeCell ref="A4:H4"/>
    <mergeCell ref="E15:H15"/>
    <mergeCell ref="E16:H16"/>
    <mergeCell ref="A21:H21"/>
    <mergeCell ref="E14:H14"/>
    <mergeCell ref="E12:H12"/>
    <mergeCell ref="B22:G22"/>
    <mergeCell ref="B27:F27"/>
    <mergeCell ref="E11:H11"/>
  </mergeCells>
  <conditionalFormatting sqref="B28 G28:H28">
    <cfRule type="expression" dxfId="3" priority="2">
      <formula>$H$28&gt;0</formula>
    </cfRule>
  </conditionalFormatting>
  <conditionalFormatting sqref="E6:H12">
    <cfRule type="expression" dxfId="2" priority="16">
      <formula>$D6=0</formula>
    </cfRule>
  </conditionalFormatting>
  <conditionalFormatting sqref="E15:H15">
    <cfRule type="expression" dxfId="1" priority="1">
      <formula>$D15=0</formula>
    </cfRule>
  </conditionalFormatting>
  <conditionalFormatting sqref="E16:H20">
    <cfRule type="expression" dxfId="0" priority="11">
      <formula>$D16=0</formula>
    </cfRule>
  </conditionalFormatting>
  <dataValidations count="2">
    <dataValidation type="decimal" allowBlank="1" showInputMessage="1" showErrorMessage="1" error="Please enter figure with a leading minus" sqref="H24:H25" xr:uid="{DB2EB0FB-9F31-41CA-820A-B7508F3A07D6}">
      <formula1>-123456789</formula1>
      <formula2>0</formula2>
    </dataValidation>
    <dataValidation type="decimal" allowBlank="1" showInputMessage="1" showErrorMessage="1" error="Please enter a positive figure (No leading minus)" sqref="H26:H27" xr:uid="{C8C507F0-65AB-466E-8A47-0468B9C6C696}">
      <formula1>0</formula1>
      <formula2>123456789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C7E1-440A-455C-AFFA-206601E3F9D7}">
  <sheetPr>
    <tabColor rgb="FF66FF99"/>
  </sheetPr>
  <dimension ref="A1:K321"/>
  <sheetViews>
    <sheetView workbookViewId="0">
      <pane xSplit="1" ySplit="1" topLeftCell="B297" activePane="bottomRight" state="frozen"/>
      <selection pane="topRight" activeCell="B1" sqref="B1"/>
      <selection pane="bottomLeft" activeCell="A2" sqref="A2"/>
      <selection pane="bottomRight" activeCell="F307" sqref="F307"/>
    </sheetView>
  </sheetViews>
  <sheetFormatPr defaultRowHeight="13.2" x14ac:dyDescent="0.25"/>
  <cols>
    <col min="1" max="1" width="7" style="19" bestFit="1" customWidth="1"/>
    <col min="2" max="4" width="12.33203125" style="19" customWidth="1"/>
    <col min="5" max="5" width="13.44140625" style="20" bestFit="1" customWidth="1"/>
    <col min="6" max="8" width="12.33203125" style="19" customWidth="1"/>
    <col min="9" max="9" width="13.6640625" style="9" bestFit="1" customWidth="1"/>
    <col min="10" max="10" width="12.33203125" style="7" customWidth="1"/>
    <col min="11" max="11" width="18" style="7" customWidth="1"/>
    <col min="12" max="256" width="9.109375" style="7"/>
    <col min="257" max="257" width="8.6640625" style="7" customWidth="1"/>
    <col min="258" max="258" width="15.44140625" style="7" bestFit="1" customWidth="1"/>
    <col min="259" max="259" width="13.44140625" style="7" bestFit="1" customWidth="1"/>
    <col min="260" max="260" width="10.6640625" style="7" bestFit="1" customWidth="1"/>
    <col min="261" max="261" width="15.33203125" style="7" customWidth="1"/>
    <col min="262" max="262" width="13.44140625" style="7" bestFit="1" customWidth="1"/>
    <col min="263" max="263" width="11.109375" style="7" bestFit="1" customWidth="1"/>
    <col min="264" max="264" width="10.6640625" style="7" bestFit="1" customWidth="1"/>
    <col min="265" max="265" width="12.88671875" style="7" bestFit="1" customWidth="1"/>
    <col min="266" max="512" width="9.109375" style="7"/>
    <col min="513" max="513" width="8.6640625" style="7" customWidth="1"/>
    <col min="514" max="514" width="15.44140625" style="7" bestFit="1" customWidth="1"/>
    <col min="515" max="515" width="13.44140625" style="7" bestFit="1" customWidth="1"/>
    <col min="516" max="516" width="10.6640625" style="7" bestFit="1" customWidth="1"/>
    <col min="517" max="517" width="15.33203125" style="7" customWidth="1"/>
    <col min="518" max="518" width="13.44140625" style="7" bestFit="1" customWidth="1"/>
    <col min="519" max="519" width="11.109375" style="7" bestFit="1" customWidth="1"/>
    <col min="520" max="520" width="10.6640625" style="7" bestFit="1" customWidth="1"/>
    <col min="521" max="521" width="12.88671875" style="7" bestFit="1" customWidth="1"/>
    <col min="522" max="768" width="9.109375" style="7"/>
    <col min="769" max="769" width="8.6640625" style="7" customWidth="1"/>
    <col min="770" max="770" width="15.44140625" style="7" bestFit="1" customWidth="1"/>
    <col min="771" max="771" width="13.44140625" style="7" bestFit="1" customWidth="1"/>
    <col min="772" max="772" width="10.6640625" style="7" bestFit="1" customWidth="1"/>
    <col min="773" max="773" width="15.33203125" style="7" customWidth="1"/>
    <col min="774" max="774" width="13.44140625" style="7" bestFit="1" customWidth="1"/>
    <col min="775" max="775" width="11.109375" style="7" bestFit="1" customWidth="1"/>
    <col min="776" max="776" width="10.6640625" style="7" bestFit="1" customWidth="1"/>
    <col min="777" max="777" width="12.88671875" style="7" bestFit="1" customWidth="1"/>
    <col min="778" max="1024" width="9.109375" style="7"/>
    <col min="1025" max="1025" width="8.6640625" style="7" customWidth="1"/>
    <col min="1026" max="1026" width="15.44140625" style="7" bestFit="1" customWidth="1"/>
    <col min="1027" max="1027" width="13.44140625" style="7" bestFit="1" customWidth="1"/>
    <col min="1028" max="1028" width="10.6640625" style="7" bestFit="1" customWidth="1"/>
    <col min="1029" max="1029" width="15.33203125" style="7" customWidth="1"/>
    <col min="1030" max="1030" width="13.44140625" style="7" bestFit="1" customWidth="1"/>
    <col min="1031" max="1031" width="11.109375" style="7" bestFit="1" customWidth="1"/>
    <col min="1032" max="1032" width="10.6640625" style="7" bestFit="1" customWidth="1"/>
    <col min="1033" max="1033" width="12.88671875" style="7" bestFit="1" customWidth="1"/>
    <col min="1034" max="1280" width="9.109375" style="7"/>
    <col min="1281" max="1281" width="8.6640625" style="7" customWidth="1"/>
    <col min="1282" max="1282" width="15.44140625" style="7" bestFit="1" customWidth="1"/>
    <col min="1283" max="1283" width="13.44140625" style="7" bestFit="1" customWidth="1"/>
    <col min="1284" max="1284" width="10.6640625" style="7" bestFit="1" customWidth="1"/>
    <col min="1285" max="1285" width="15.33203125" style="7" customWidth="1"/>
    <col min="1286" max="1286" width="13.44140625" style="7" bestFit="1" customWidth="1"/>
    <col min="1287" max="1287" width="11.109375" style="7" bestFit="1" customWidth="1"/>
    <col min="1288" max="1288" width="10.6640625" style="7" bestFit="1" customWidth="1"/>
    <col min="1289" max="1289" width="12.88671875" style="7" bestFit="1" customWidth="1"/>
    <col min="1290" max="1536" width="9.109375" style="7"/>
    <col min="1537" max="1537" width="8.6640625" style="7" customWidth="1"/>
    <col min="1538" max="1538" width="15.44140625" style="7" bestFit="1" customWidth="1"/>
    <col min="1539" max="1539" width="13.44140625" style="7" bestFit="1" customWidth="1"/>
    <col min="1540" max="1540" width="10.6640625" style="7" bestFit="1" customWidth="1"/>
    <col min="1541" max="1541" width="15.33203125" style="7" customWidth="1"/>
    <col min="1542" max="1542" width="13.44140625" style="7" bestFit="1" customWidth="1"/>
    <col min="1543" max="1543" width="11.109375" style="7" bestFit="1" customWidth="1"/>
    <col min="1544" max="1544" width="10.6640625" style="7" bestFit="1" customWidth="1"/>
    <col min="1545" max="1545" width="12.88671875" style="7" bestFit="1" customWidth="1"/>
    <col min="1546" max="1792" width="9.109375" style="7"/>
    <col min="1793" max="1793" width="8.6640625" style="7" customWidth="1"/>
    <col min="1794" max="1794" width="15.44140625" style="7" bestFit="1" customWidth="1"/>
    <col min="1795" max="1795" width="13.44140625" style="7" bestFit="1" customWidth="1"/>
    <col min="1796" max="1796" width="10.6640625" style="7" bestFit="1" customWidth="1"/>
    <col min="1797" max="1797" width="15.33203125" style="7" customWidth="1"/>
    <col min="1798" max="1798" width="13.44140625" style="7" bestFit="1" customWidth="1"/>
    <col min="1799" max="1799" width="11.109375" style="7" bestFit="1" customWidth="1"/>
    <col min="1800" max="1800" width="10.6640625" style="7" bestFit="1" customWidth="1"/>
    <col min="1801" max="1801" width="12.88671875" style="7" bestFit="1" customWidth="1"/>
    <col min="1802" max="2048" width="9.109375" style="7"/>
    <col min="2049" max="2049" width="8.6640625" style="7" customWidth="1"/>
    <col min="2050" max="2050" width="15.44140625" style="7" bestFit="1" customWidth="1"/>
    <col min="2051" max="2051" width="13.44140625" style="7" bestFit="1" customWidth="1"/>
    <col min="2052" max="2052" width="10.6640625" style="7" bestFit="1" customWidth="1"/>
    <col min="2053" max="2053" width="15.33203125" style="7" customWidth="1"/>
    <col min="2054" max="2054" width="13.44140625" style="7" bestFit="1" customWidth="1"/>
    <col min="2055" max="2055" width="11.109375" style="7" bestFit="1" customWidth="1"/>
    <col min="2056" max="2056" width="10.6640625" style="7" bestFit="1" customWidth="1"/>
    <col min="2057" max="2057" width="12.88671875" style="7" bestFit="1" customWidth="1"/>
    <col min="2058" max="2304" width="9.109375" style="7"/>
    <col min="2305" max="2305" width="8.6640625" style="7" customWidth="1"/>
    <col min="2306" max="2306" width="15.44140625" style="7" bestFit="1" customWidth="1"/>
    <col min="2307" max="2307" width="13.44140625" style="7" bestFit="1" customWidth="1"/>
    <col min="2308" max="2308" width="10.6640625" style="7" bestFit="1" customWidth="1"/>
    <col min="2309" max="2309" width="15.33203125" style="7" customWidth="1"/>
    <col min="2310" max="2310" width="13.44140625" style="7" bestFit="1" customWidth="1"/>
    <col min="2311" max="2311" width="11.109375" style="7" bestFit="1" customWidth="1"/>
    <col min="2312" max="2312" width="10.6640625" style="7" bestFit="1" customWidth="1"/>
    <col min="2313" max="2313" width="12.88671875" style="7" bestFit="1" customWidth="1"/>
    <col min="2314" max="2560" width="9.109375" style="7"/>
    <col min="2561" max="2561" width="8.6640625" style="7" customWidth="1"/>
    <col min="2562" max="2562" width="15.44140625" style="7" bestFit="1" customWidth="1"/>
    <col min="2563" max="2563" width="13.44140625" style="7" bestFit="1" customWidth="1"/>
    <col min="2564" max="2564" width="10.6640625" style="7" bestFit="1" customWidth="1"/>
    <col min="2565" max="2565" width="15.33203125" style="7" customWidth="1"/>
    <col min="2566" max="2566" width="13.44140625" style="7" bestFit="1" customWidth="1"/>
    <col min="2567" max="2567" width="11.109375" style="7" bestFit="1" customWidth="1"/>
    <col min="2568" max="2568" width="10.6640625" style="7" bestFit="1" customWidth="1"/>
    <col min="2569" max="2569" width="12.88671875" style="7" bestFit="1" customWidth="1"/>
    <col min="2570" max="2816" width="9.109375" style="7"/>
    <col min="2817" max="2817" width="8.6640625" style="7" customWidth="1"/>
    <col min="2818" max="2818" width="15.44140625" style="7" bestFit="1" customWidth="1"/>
    <col min="2819" max="2819" width="13.44140625" style="7" bestFit="1" customWidth="1"/>
    <col min="2820" max="2820" width="10.6640625" style="7" bestFit="1" customWidth="1"/>
    <col min="2821" max="2821" width="15.33203125" style="7" customWidth="1"/>
    <col min="2822" max="2822" width="13.44140625" style="7" bestFit="1" customWidth="1"/>
    <col min="2823" max="2823" width="11.109375" style="7" bestFit="1" customWidth="1"/>
    <col min="2824" max="2824" width="10.6640625" style="7" bestFit="1" customWidth="1"/>
    <col min="2825" max="2825" width="12.88671875" style="7" bestFit="1" customWidth="1"/>
    <col min="2826" max="3072" width="9.109375" style="7"/>
    <col min="3073" max="3073" width="8.6640625" style="7" customWidth="1"/>
    <col min="3074" max="3074" width="15.44140625" style="7" bestFit="1" customWidth="1"/>
    <col min="3075" max="3075" width="13.44140625" style="7" bestFit="1" customWidth="1"/>
    <col min="3076" max="3076" width="10.6640625" style="7" bestFit="1" customWidth="1"/>
    <col min="3077" max="3077" width="15.33203125" style="7" customWidth="1"/>
    <col min="3078" max="3078" width="13.44140625" style="7" bestFit="1" customWidth="1"/>
    <col min="3079" max="3079" width="11.109375" style="7" bestFit="1" customWidth="1"/>
    <col min="3080" max="3080" width="10.6640625" style="7" bestFit="1" customWidth="1"/>
    <col min="3081" max="3081" width="12.88671875" style="7" bestFit="1" customWidth="1"/>
    <col min="3082" max="3328" width="9.109375" style="7"/>
    <col min="3329" max="3329" width="8.6640625" style="7" customWidth="1"/>
    <col min="3330" max="3330" width="15.44140625" style="7" bestFit="1" customWidth="1"/>
    <col min="3331" max="3331" width="13.44140625" style="7" bestFit="1" customWidth="1"/>
    <col min="3332" max="3332" width="10.6640625" style="7" bestFit="1" customWidth="1"/>
    <col min="3333" max="3333" width="15.33203125" style="7" customWidth="1"/>
    <col min="3334" max="3334" width="13.44140625" style="7" bestFit="1" customWidth="1"/>
    <col min="3335" max="3335" width="11.109375" style="7" bestFit="1" customWidth="1"/>
    <col min="3336" max="3336" width="10.6640625" style="7" bestFit="1" customWidth="1"/>
    <col min="3337" max="3337" width="12.88671875" style="7" bestFit="1" customWidth="1"/>
    <col min="3338" max="3584" width="9.109375" style="7"/>
    <col min="3585" max="3585" width="8.6640625" style="7" customWidth="1"/>
    <col min="3586" max="3586" width="15.44140625" style="7" bestFit="1" customWidth="1"/>
    <col min="3587" max="3587" width="13.44140625" style="7" bestFit="1" customWidth="1"/>
    <col min="3588" max="3588" width="10.6640625" style="7" bestFit="1" customWidth="1"/>
    <col min="3589" max="3589" width="15.33203125" style="7" customWidth="1"/>
    <col min="3590" max="3590" width="13.44140625" style="7" bestFit="1" customWidth="1"/>
    <col min="3591" max="3591" width="11.109375" style="7" bestFit="1" customWidth="1"/>
    <col min="3592" max="3592" width="10.6640625" style="7" bestFit="1" customWidth="1"/>
    <col min="3593" max="3593" width="12.88671875" style="7" bestFit="1" customWidth="1"/>
    <col min="3594" max="3840" width="9.109375" style="7"/>
    <col min="3841" max="3841" width="8.6640625" style="7" customWidth="1"/>
    <col min="3842" max="3842" width="15.44140625" style="7" bestFit="1" customWidth="1"/>
    <col min="3843" max="3843" width="13.44140625" style="7" bestFit="1" customWidth="1"/>
    <col min="3844" max="3844" width="10.6640625" style="7" bestFit="1" customWidth="1"/>
    <col min="3845" max="3845" width="15.33203125" style="7" customWidth="1"/>
    <col min="3846" max="3846" width="13.44140625" style="7" bestFit="1" customWidth="1"/>
    <col min="3847" max="3847" width="11.109375" style="7" bestFit="1" customWidth="1"/>
    <col min="3848" max="3848" width="10.6640625" style="7" bestFit="1" customWidth="1"/>
    <col min="3849" max="3849" width="12.88671875" style="7" bestFit="1" customWidth="1"/>
    <col min="3850" max="4096" width="9.109375" style="7"/>
    <col min="4097" max="4097" width="8.6640625" style="7" customWidth="1"/>
    <col min="4098" max="4098" width="15.44140625" style="7" bestFit="1" customWidth="1"/>
    <col min="4099" max="4099" width="13.44140625" style="7" bestFit="1" customWidth="1"/>
    <col min="4100" max="4100" width="10.6640625" style="7" bestFit="1" customWidth="1"/>
    <col min="4101" max="4101" width="15.33203125" style="7" customWidth="1"/>
    <col min="4102" max="4102" width="13.44140625" style="7" bestFit="1" customWidth="1"/>
    <col min="4103" max="4103" width="11.109375" style="7" bestFit="1" customWidth="1"/>
    <col min="4104" max="4104" width="10.6640625" style="7" bestFit="1" customWidth="1"/>
    <col min="4105" max="4105" width="12.88671875" style="7" bestFit="1" customWidth="1"/>
    <col min="4106" max="4352" width="9.109375" style="7"/>
    <col min="4353" max="4353" width="8.6640625" style="7" customWidth="1"/>
    <col min="4354" max="4354" width="15.44140625" style="7" bestFit="1" customWidth="1"/>
    <col min="4355" max="4355" width="13.44140625" style="7" bestFit="1" customWidth="1"/>
    <col min="4356" max="4356" width="10.6640625" style="7" bestFit="1" customWidth="1"/>
    <col min="4357" max="4357" width="15.33203125" style="7" customWidth="1"/>
    <col min="4358" max="4358" width="13.44140625" style="7" bestFit="1" customWidth="1"/>
    <col min="4359" max="4359" width="11.109375" style="7" bestFit="1" customWidth="1"/>
    <col min="4360" max="4360" width="10.6640625" style="7" bestFit="1" customWidth="1"/>
    <col min="4361" max="4361" width="12.88671875" style="7" bestFit="1" customWidth="1"/>
    <col min="4362" max="4608" width="9.109375" style="7"/>
    <col min="4609" max="4609" width="8.6640625" style="7" customWidth="1"/>
    <col min="4610" max="4610" width="15.44140625" style="7" bestFit="1" customWidth="1"/>
    <col min="4611" max="4611" width="13.44140625" style="7" bestFit="1" customWidth="1"/>
    <col min="4612" max="4612" width="10.6640625" style="7" bestFit="1" customWidth="1"/>
    <col min="4613" max="4613" width="15.33203125" style="7" customWidth="1"/>
    <col min="4614" max="4614" width="13.44140625" style="7" bestFit="1" customWidth="1"/>
    <col min="4615" max="4615" width="11.109375" style="7" bestFit="1" customWidth="1"/>
    <col min="4616" max="4616" width="10.6640625" style="7" bestFit="1" customWidth="1"/>
    <col min="4617" max="4617" width="12.88671875" style="7" bestFit="1" customWidth="1"/>
    <col min="4618" max="4864" width="9.109375" style="7"/>
    <col min="4865" max="4865" width="8.6640625" style="7" customWidth="1"/>
    <col min="4866" max="4866" width="15.44140625" style="7" bestFit="1" customWidth="1"/>
    <col min="4867" max="4867" width="13.44140625" style="7" bestFit="1" customWidth="1"/>
    <col min="4868" max="4868" width="10.6640625" style="7" bestFit="1" customWidth="1"/>
    <col min="4869" max="4869" width="15.33203125" style="7" customWidth="1"/>
    <col min="4870" max="4870" width="13.44140625" style="7" bestFit="1" customWidth="1"/>
    <col min="4871" max="4871" width="11.109375" style="7" bestFit="1" customWidth="1"/>
    <col min="4872" max="4872" width="10.6640625" style="7" bestFit="1" customWidth="1"/>
    <col min="4873" max="4873" width="12.88671875" style="7" bestFit="1" customWidth="1"/>
    <col min="4874" max="5120" width="9.109375" style="7"/>
    <col min="5121" max="5121" width="8.6640625" style="7" customWidth="1"/>
    <col min="5122" max="5122" width="15.44140625" style="7" bestFit="1" customWidth="1"/>
    <col min="5123" max="5123" width="13.44140625" style="7" bestFit="1" customWidth="1"/>
    <col min="5124" max="5124" width="10.6640625" style="7" bestFit="1" customWidth="1"/>
    <col min="5125" max="5125" width="15.33203125" style="7" customWidth="1"/>
    <col min="5126" max="5126" width="13.44140625" style="7" bestFit="1" customWidth="1"/>
    <col min="5127" max="5127" width="11.109375" style="7" bestFit="1" customWidth="1"/>
    <col min="5128" max="5128" width="10.6640625" style="7" bestFit="1" customWidth="1"/>
    <col min="5129" max="5129" width="12.88671875" style="7" bestFit="1" customWidth="1"/>
    <col min="5130" max="5376" width="9.109375" style="7"/>
    <col min="5377" max="5377" width="8.6640625" style="7" customWidth="1"/>
    <col min="5378" max="5378" width="15.44140625" style="7" bestFit="1" customWidth="1"/>
    <col min="5379" max="5379" width="13.44140625" style="7" bestFit="1" customWidth="1"/>
    <col min="5380" max="5380" width="10.6640625" style="7" bestFit="1" customWidth="1"/>
    <col min="5381" max="5381" width="15.33203125" style="7" customWidth="1"/>
    <col min="5382" max="5382" width="13.44140625" style="7" bestFit="1" customWidth="1"/>
    <col min="5383" max="5383" width="11.109375" style="7" bestFit="1" customWidth="1"/>
    <col min="5384" max="5384" width="10.6640625" style="7" bestFit="1" customWidth="1"/>
    <col min="5385" max="5385" width="12.88671875" style="7" bestFit="1" customWidth="1"/>
    <col min="5386" max="5632" width="9.109375" style="7"/>
    <col min="5633" max="5633" width="8.6640625" style="7" customWidth="1"/>
    <col min="5634" max="5634" width="15.44140625" style="7" bestFit="1" customWidth="1"/>
    <col min="5635" max="5635" width="13.44140625" style="7" bestFit="1" customWidth="1"/>
    <col min="5636" max="5636" width="10.6640625" style="7" bestFit="1" customWidth="1"/>
    <col min="5637" max="5637" width="15.33203125" style="7" customWidth="1"/>
    <col min="5638" max="5638" width="13.44140625" style="7" bestFit="1" customWidth="1"/>
    <col min="5639" max="5639" width="11.109375" style="7" bestFit="1" customWidth="1"/>
    <col min="5640" max="5640" width="10.6640625" style="7" bestFit="1" customWidth="1"/>
    <col min="5641" max="5641" width="12.88671875" style="7" bestFit="1" customWidth="1"/>
    <col min="5642" max="5888" width="9.109375" style="7"/>
    <col min="5889" max="5889" width="8.6640625" style="7" customWidth="1"/>
    <col min="5890" max="5890" width="15.44140625" style="7" bestFit="1" customWidth="1"/>
    <col min="5891" max="5891" width="13.44140625" style="7" bestFit="1" customWidth="1"/>
    <col min="5892" max="5892" width="10.6640625" style="7" bestFit="1" customWidth="1"/>
    <col min="5893" max="5893" width="15.33203125" style="7" customWidth="1"/>
    <col min="5894" max="5894" width="13.44140625" style="7" bestFit="1" customWidth="1"/>
    <col min="5895" max="5895" width="11.109375" style="7" bestFit="1" customWidth="1"/>
    <col min="5896" max="5896" width="10.6640625" style="7" bestFit="1" customWidth="1"/>
    <col min="5897" max="5897" width="12.88671875" style="7" bestFit="1" customWidth="1"/>
    <col min="5898" max="6144" width="9.109375" style="7"/>
    <col min="6145" max="6145" width="8.6640625" style="7" customWidth="1"/>
    <col min="6146" max="6146" width="15.44140625" style="7" bestFit="1" customWidth="1"/>
    <col min="6147" max="6147" width="13.44140625" style="7" bestFit="1" customWidth="1"/>
    <col min="6148" max="6148" width="10.6640625" style="7" bestFit="1" customWidth="1"/>
    <col min="6149" max="6149" width="15.33203125" style="7" customWidth="1"/>
    <col min="6150" max="6150" width="13.44140625" style="7" bestFit="1" customWidth="1"/>
    <col min="6151" max="6151" width="11.109375" style="7" bestFit="1" customWidth="1"/>
    <col min="6152" max="6152" width="10.6640625" style="7" bestFit="1" customWidth="1"/>
    <col min="6153" max="6153" width="12.88671875" style="7" bestFit="1" customWidth="1"/>
    <col min="6154" max="6400" width="9.109375" style="7"/>
    <col min="6401" max="6401" width="8.6640625" style="7" customWidth="1"/>
    <col min="6402" max="6402" width="15.44140625" style="7" bestFit="1" customWidth="1"/>
    <col min="6403" max="6403" width="13.44140625" style="7" bestFit="1" customWidth="1"/>
    <col min="6404" max="6404" width="10.6640625" style="7" bestFit="1" customWidth="1"/>
    <col min="6405" max="6405" width="15.33203125" style="7" customWidth="1"/>
    <col min="6406" max="6406" width="13.44140625" style="7" bestFit="1" customWidth="1"/>
    <col min="6407" max="6407" width="11.109375" style="7" bestFit="1" customWidth="1"/>
    <col min="6408" max="6408" width="10.6640625" style="7" bestFit="1" customWidth="1"/>
    <col min="6409" max="6409" width="12.88671875" style="7" bestFit="1" customWidth="1"/>
    <col min="6410" max="6656" width="9.109375" style="7"/>
    <col min="6657" max="6657" width="8.6640625" style="7" customWidth="1"/>
    <col min="6658" max="6658" width="15.44140625" style="7" bestFit="1" customWidth="1"/>
    <col min="6659" max="6659" width="13.44140625" style="7" bestFit="1" customWidth="1"/>
    <col min="6660" max="6660" width="10.6640625" style="7" bestFit="1" customWidth="1"/>
    <col min="6661" max="6661" width="15.33203125" style="7" customWidth="1"/>
    <col min="6662" max="6662" width="13.44140625" style="7" bestFit="1" customWidth="1"/>
    <col min="6663" max="6663" width="11.109375" style="7" bestFit="1" customWidth="1"/>
    <col min="6664" max="6664" width="10.6640625" style="7" bestFit="1" customWidth="1"/>
    <col min="6665" max="6665" width="12.88671875" style="7" bestFit="1" customWidth="1"/>
    <col min="6666" max="6912" width="9.109375" style="7"/>
    <col min="6913" max="6913" width="8.6640625" style="7" customWidth="1"/>
    <col min="6914" max="6914" width="15.44140625" style="7" bestFit="1" customWidth="1"/>
    <col min="6915" max="6915" width="13.44140625" style="7" bestFit="1" customWidth="1"/>
    <col min="6916" max="6916" width="10.6640625" style="7" bestFit="1" customWidth="1"/>
    <col min="6917" max="6917" width="15.33203125" style="7" customWidth="1"/>
    <col min="6918" max="6918" width="13.44140625" style="7" bestFit="1" customWidth="1"/>
    <col min="6919" max="6919" width="11.109375" style="7" bestFit="1" customWidth="1"/>
    <col min="6920" max="6920" width="10.6640625" style="7" bestFit="1" customWidth="1"/>
    <col min="6921" max="6921" width="12.88671875" style="7" bestFit="1" customWidth="1"/>
    <col min="6922" max="7168" width="9.109375" style="7"/>
    <col min="7169" max="7169" width="8.6640625" style="7" customWidth="1"/>
    <col min="7170" max="7170" width="15.44140625" style="7" bestFit="1" customWidth="1"/>
    <col min="7171" max="7171" width="13.44140625" style="7" bestFit="1" customWidth="1"/>
    <col min="7172" max="7172" width="10.6640625" style="7" bestFit="1" customWidth="1"/>
    <col min="7173" max="7173" width="15.33203125" style="7" customWidth="1"/>
    <col min="7174" max="7174" width="13.44140625" style="7" bestFit="1" customWidth="1"/>
    <col min="7175" max="7175" width="11.109375" style="7" bestFit="1" customWidth="1"/>
    <col min="7176" max="7176" width="10.6640625" style="7" bestFit="1" customWidth="1"/>
    <col min="7177" max="7177" width="12.88671875" style="7" bestFit="1" customWidth="1"/>
    <col min="7178" max="7424" width="9.109375" style="7"/>
    <col min="7425" max="7425" width="8.6640625" style="7" customWidth="1"/>
    <col min="7426" max="7426" width="15.44140625" style="7" bestFit="1" customWidth="1"/>
    <col min="7427" max="7427" width="13.44140625" style="7" bestFit="1" customWidth="1"/>
    <col min="7428" max="7428" width="10.6640625" style="7" bestFit="1" customWidth="1"/>
    <col min="7429" max="7429" width="15.33203125" style="7" customWidth="1"/>
    <col min="7430" max="7430" width="13.44140625" style="7" bestFit="1" customWidth="1"/>
    <col min="7431" max="7431" width="11.109375" style="7" bestFit="1" customWidth="1"/>
    <col min="7432" max="7432" width="10.6640625" style="7" bestFit="1" customWidth="1"/>
    <col min="7433" max="7433" width="12.88671875" style="7" bestFit="1" customWidth="1"/>
    <col min="7434" max="7680" width="9.109375" style="7"/>
    <col min="7681" max="7681" width="8.6640625" style="7" customWidth="1"/>
    <col min="7682" max="7682" width="15.44140625" style="7" bestFit="1" customWidth="1"/>
    <col min="7683" max="7683" width="13.44140625" style="7" bestFit="1" customWidth="1"/>
    <col min="7684" max="7684" width="10.6640625" style="7" bestFit="1" customWidth="1"/>
    <col min="7685" max="7685" width="15.33203125" style="7" customWidth="1"/>
    <col min="7686" max="7686" width="13.44140625" style="7" bestFit="1" customWidth="1"/>
    <col min="7687" max="7687" width="11.109375" style="7" bestFit="1" customWidth="1"/>
    <col min="7688" max="7688" width="10.6640625" style="7" bestFit="1" customWidth="1"/>
    <col min="7689" max="7689" width="12.88671875" style="7" bestFit="1" customWidth="1"/>
    <col min="7690" max="7936" width="9.109375" style="7"/>
    <col min="7937" max="7937" width="8.6640625" style="7" customWidth="1"/>
    <col min="7938" max="7938" width="15.44140625" style="7" bestFit="1" customWidth="1"/>
    <col min="7939" max="7939" width="13.44140625" style="7" bestFit="1" customWidth="1"/>
    <col min="7940" max="7940" width="10.6640625" style="7" bestFit="1" customWidth="1"/>
    <col min="7941" max="7941" width="15.33203125" style="7" customWidth="1"/>
    <col min="7942" max="7942" width="13.44140625" style="7" bestFit="1" customWidth="1"/>
    <col min="7943" max="7943" width="11.109375" style="7" bestFit="1" customWidth="1"/>
    <col min="7944" max="7944" width="10.6640625" style="7" bestFit="1" customWidth="1"/>
    <col min="7945" max="7945" width="12.88671875" style="7" bestFit="1" customWidth="1"/>
    <col min="7946" max="8192" width="9.109375" style="7"/>
    <col min="8193" max="8193" width="8.6640625" style="7" customWidth="1"/>
    <col min="8194" max="8194" width="15.44140625" style="7" bestFit="1" customWidth="1"/>
    <col min="8195" max="8195" width="13.44140625" style="7" bestFit="1" customWidth="1"/>
    <col min="8196" max="8196" width="10.6640625" style="7" bestFit="1" customWidth="1"/>
    <col min="8197" max="8197" width="15.33203125" style="7" customWidth="1"/>
    <col min="8198" max="8198" width="13.44140625" style="7" bestFit="1" customWidth="1"/>
    <col min="8199" max="8199" width="11.109375" style="7" bestFit="1" customWidth="1"/>
    <col min="8200" max="8200" width="10.6640625" style="7" bestFit="1" customWidth="1"/>
    <col min="8201" max="8201" width="12.88671875" style="7" bestFit="1" customWidth="1"/>
    <col min="8202" max="8448" width="9.109375" style="7"/>
    <col min="8449" max="8449" width="8.6640625" style="7" customWidth="1"/>
    <col min="8450" max="8450" width="15.44140625" style="7" bestFit="1" customWidth="1"/>
    <col min="8451" max="8451" width="13.44140625" style="7" bestFit="1" customWidth="1"/>
    <col min="8452" max="8452" width="10.6640625" style="7" bestFit="1" customWidth="1"/>
    <col min="8453" max="8453" width="15.33203125" style="7" customWidth="1"/>
    <col min="8454" max="8454" width="13.44140625" style="7" bestFit="1" customWidth="1"/>
    <col min="8455" max="8455" width="11.109375" style="7" bestFit="1" customWidth="1"/>
    <col min="8456" max="8456" width="10.6640625" style="7" bestFit="1" customWidth="1"/>
    <col min="8457" max="8457" width="12.88671875" style="7" bestFit="1" customWidth="1"/>
    <col min="8458" max="8704" width="9.109375" style="7"/>
    <col min="8705" max="8705" width="8.6640625" style="7" customWidth="1"/>
    <col min="8706" max="8706" width="15.44140625" style="7" bestFit="1" customWidth="1"/>
    <col min="8707" max="8707" width="13.44140625" style="7" bestFit="1" customWidth="1"/>
    <col min="8708" max="8708" width="10.6640625" style="7" bestFit="1" customWidth="1"/>
    <col min="8709" max="8709" width="15.33203125" style="7" customWidth="1"/>
    <col min="8710" max="8710" width="13.44140625" style="7" bestFit="1" customWidth="1"/>
    <col min="8711" max="8711" width="11.109375" style="7" bestFit="1" customWidth="1"/>
    <col min="8712" max="8712" width="10.6640625" style="7" bestFit="1" customWidth="1"/>
    <col min="8713" max="8713" width="12.88671875" style="7" bestFit="1" customWidth="1"/>
    <col min="8714" max="8960" width="9.109375" style="7"/>
    <col min="8961" max="8961" width="8.6640625" style="7" customWidth="1"/>
    <col min="8962" max="8962" width="15.44140625" style="7" bestFit="1" customWidth="1"/>
    <col min="8963" max="8963" width="13.44140625" style="7" bestFit="1" customWidth="1"/>
    <col min="8964" max="8964" width="10.6640625" style="7" bestFit="1" customWidth="1"/>
    <col min="8965" max="8965" width="15.33203125" style="7" customWidth="1"/>
    <col min="8966" max="8966" width="13.44140625" style="7" bestFit="1" customWidth="1"/>
    <col min="8967" max="8967" width="11.109375" style="7" bestFit="1" customWidth="1"/>
    <col min="8968" max="8968" width="10.6640625" style="7" bestFit="1" customWidth="1"/>
    <col min="8969" max="8969" width="12.88671875" style="7" bestFit="1" customWidth="1"/>
    <col min="8970" max="9216" width="9.109375" style="7"/>
    <col min="9217" max="9217" width="8.6640625" style="7" customWidth="1"/>
    <col min="9218" max="9218" width="15.44140625" style="7" bestFit="1" customWidth="1"/>
    <col min="9219" max="9219" width="13.44140625" style="7" bestFit="1" customWidth="1"/>
    <col min="9220" max="9220" width="10.6640625" style="7" bestFit="1" customWidth="1"/>
    <col min="9221" max="9221" width="15.33203125" style="7" customWidth="1"/>
    <col min="9222" max="9222" width="13.44140625" style="7" bestFit="1" customWidth="1"/>
    <col min="9223" max="9223" width="11.109375" style="7" bestFit="1" customWidth="1"/>
    <col min="9224" max="9224" width="10.6640625" style="7" bestFit="1" customWidth="1"/>
    <col min="9225" max="9225" width="12.88671875" style="7" bestFit="1" customWidth="1"/>
    <col min="9226" max="9472" width="9.109375" style="7"/>
    <col min="9473" max="9473" width="8.6640625" style="7" customWidth="1"/>
    <col min="9474" max="9474" width="15.44140625" style="7" bestFit="1" customWidth="1"/>
    <col min="9475" max="9475" width="13.44140625" style="7" bestFit="1" customWidth="1"/>
    <col min="9476" max="9476" width="10.6640625" style="7" bestFit="1" customWidth="1"/>
    <col min="9477" max="9477" width="15.33203125" style="7" customWidth="1"/>
    <col min="9478" max="9478" width="13.44140625" style="7" bestFit="1" customWidth="1"/>
    <col min="9479" max="9479" width="11.109375" style="7" bestFit="1" customWidth="1"/>
    <col min="9480" max="9480" width="10.6640625" style="7" bestFit="1" customWidth="1"/>
    <col min="9481" max="9481" width="12.88671875" style="7" bestFit="1" customWidth="1"/>
    <col min="9482" max="9728" width="9.109375" style="7"/>
    <col min="9729" max="9729" width="8.6640625" style="7" customWidth="1"/>
    <col min="9730" max="9730" width="15.44140625" style="7" bestFit="1" customWidth="1"/>
    <col min="9731" max="9731" width="13.44140625" style="7" bestFit="1" customWidth="1"/>
    <col min="9732" max="9732" width="10.6640625" style="7" bestFit="1" customWidth="1"/>
    <col min="9733" max="9733" width="15.33203125" style="7" customWidth="1"/>
    <col min="9734" max="9734" width="13.44140625" style="7" bestFit="1" customWidth="1"/>
    <col min="9735" max="9735" width="11.109375" style="7" bestFit="1" customWidth="1"/>
    <col min="9736" max="9736" width="10.6640625" style="7" bestFit="1" customWidth="1"/>
    <col min="9737" max="9737" width="12.88671875" style="7" bestFit="1" customWidth="1"/>
    <col min="9738" max="9984" width="9.109375" style="7"/>
    <col min="9985" max="9985" width="8.6640625" style="7" customWidth="1"/>
    <col min="9986" max="9986" width="15.44140625" style="7" bestFit="1" customWidth="1"/>
    <col min="9987" max="9987" width="13.44140625" style="7" bestFit="1" customWidth="1"/>
    <col min="9988" max="9988" width="10.6640625" style="7" bestFit="1" customWidth="1"/>
    <col min="9989" max="9989" width="15.33203125" style="7" customWidth="1"/>
    <col min="9990" max="9990" width="13.44140625" style="7" bestFit="1" customWidth="1"/>
    <col min="9991" max="9991" width="11.109375" style="7" bestFit="1" customWidth="1"/>
    <col min="9992" max="9992" width="10.6640625" style="7" bestFit="1" customWidth="1"/>
    <col min="9993" max="9993" width="12.88671875" style="7" bestFit="1" customWidth="1"/>
    <col min="9994" max="10240" width="9.109375" style="7"/>
    <col min="10241" max="10241" width="8.6640625" style="7" customWidth="1"/>
    <col min="10242" max="10242" width="15.44140625" style="7" bestFit="1" customWidth="1"/>
    <col min="10243" max="10243" width="13.44140625" style="7" bestFit="1" customWidth="1"/>
    <col min="10244" max="10244" width="10.6640625" style="7" bestFit="1" customWidth="1"/>
    <col min="10245" max="10245" width="15.33203125" style="7" customWidth="1"/>
    <col min="10246" max="10246" width="13.44140625" style="7" bestFit="1" customWidth="1"/>
    <col min="10247" max="10247" width="11.109375" style="7" bestFit="1" customWidth="1"/>
    <col min="10248" max="10248" width="10.6640625" style="7" bestFit="1" customWidth="1"/>
    <col min="10249" max="10249" width="12.88671875" style="7" bestFit="1" customWidth="1"/>
    <col min="10250" max="10496" width="9.109375" style="7"/>
    <col min="10497" max="10497" width="8.6640625" style="7" customWidth="1"/>
    <col min="10498" max="10498" width="15.44140625" style="7" bestFit="1" customWidth="1"/>
    <col min="10499" max="10499" width="13.44140625" style="7" bestFit="1" customWidth="1"/>
    <col min="10500" max="10500" width="10.6640625" style="7" bestFit="1" customWidth="1"/>
    <col min="10501" max="10501" width="15.33203125" style="7" customWidth="1"/>
    <col min="10502" max="10502" width="13.44140625" style="7" bestFit="1" customWidth="1"/>
    <col min="10503" max="10503" width="11.109375" style="7" bestFit="1" customWidth="1"/>
    <col min="10504" max="10504" width="10.6640625" style="7" bestFit="1" customWidth="1"/>
    <col min="10505" max="10505" width="12.88671875" style="7" bestFit="1" customWidth="1"/>
    <col min="10506" max="10752" width="9.109375" style="7"/>
    <col min="10753" max="10753" width="8.6640625" style="7" customWidth="1"/>
    <col min="10754" max="10754" width="15.44140625" style="7" bestFit="1" customWidth="1"/>
    <col min="10755" max="10755" width="13.44140625" style="7" bestFit="1" customWidth="1"/>
    <col min="10756" max="10756" width="10.6640625" style="7" bestFit="1" customWidth="1"/>
    <col min="10757" max="10757" width="15.33203125" style="7" customWidth="1"/>
    <col min="10758" max="10758" width="13.44140625" style="7" bestFit="1" customWidth="1"/>
    <col min="10759" max="10759" width="11.109375" style="7" bestFit="1" customWidth="1"/>
    <col min="10760" max="10760" width="10.6640625" style="7" bestFit="1" customWidth="1"/>
    <col min="10761" max="10761" width="12.88671875" style="7" bestFit="1" customWidth="1"/>
    <col min="10762" max="11008" width="9.109375" style="7"/>
    <col min="11009" max="11009" width="8.6640625" style="7" customWidth="1"/>
    <col min="11010" max="11010" width="15.44140625" style="7" bestFit="1" customWidth="1"/>
    <col min="11011" max="11011" width="13.44140625" style="7" bestFit="1" customWidth="1"/>
    <col min="11012" max="11012" width="10.6640625" style="7" bestFit="1" customWidth="1"/>
    <col min="11013" max="11013" width="15.33203125" style="7" customWidth="1"/>
    <col min="11014" max="11014" width="13.44140625" style="7" bestFit="1" customWidth="1"/>
    <col min="11015" max="11015" width="11.109375" style="7" bestFit="1" customWidth="1"/>
    <col min="11016" max="11016" width="10.6640625" style="7" bestFit="1" customWidth="1"/>
    <col min="11017" max="11017" width="12.88671875" style="7" bestFit="1" customWidth="1"/>
    <col min="11018" max="11264" width="9.109375" style="7"/>
    <col min="11265" max="11265" width="8.6640625" style="7" customWidth="1"/>
    <col min="11266" max="11266" width="15.44140625" style="7" bestFit="1" customWidth="1"/>
    <col min="11267" max="11267" width="13.44140625" style="7" bestFit="1" customWidth="1"/>
    <col min="11268" max="11268" width="10.6640625" style="7" bestFit="1" customWidth="1"/>
    <col min="11269" max="11269" width="15.33203125" style="7" customWidth="1"/>
    <col min="11270" max="11270" width="13.44140625" style="7" bestFit="1" customWidth="1"/>
    <col min="11271" max="11271" width="11.109375" style="7" bestFit="1" customWidth="1"/>
    <col min="11272" max="11272" width="10.6640625" style="7" bestFit="1" customWidth="1"/>
    <col min="11273" max="11273" width="12.88671875" style="7" bestFit="1" customWidth="1"/>
    <col min="11274" max="11520" width="9.109375" style="7"/>
    <col min="11521" max="11521" width="8.6640625" style="7" customWidth="1"/>
    <col min="11522" max="11522" width="15.44140625" style="7" bestFit="1" customWidth="1"/>
    <col min="11523" max="11523" width="13.44140625" style="7" bestFit="1" customWidth="1"/>
    <col min="11524" max="11524" width="10.6640625" style="7" bestFit="1" customWidth="1"/>
    <col min="11525" max="11525" width="15.33203125" style="7" customWidth="1"/>
    <col min="11526" max="11526" width="13.44140625" style="7" bestFit="1" customWidth="1"/>
    <col min="11527" max="11527" width="11.109375" style="7" bestFit="1" customWidth="1"/>
    <col min="11528" max="11528" width="10.6640625" style="7" bestFit="1" customWidth="1"/>
    <col min="11529" max="11529" width="12.88671875" style="7" bestFit="1" customWidth="1"/>
    <col min="11530" max="11776" width="9.109375" style="7"/>
    <col min="11777" max="11777" width="8.6640625" style="7" customWidth="1"/>
    <col min="11778" max="11778" width="15.44140625" style="7" bestFit="1" customWidth="1"/>
    <col min="11779" max="11779" width="13.44140625" style="7" bestFit="1" customWidth="1"/>
    <col min="11780" max="11780" width="10.6640625" style="7" bestFit="1" customWidth="1"/>
    <col min="11781" max="11781" width="15.33203125" style="7" customWidth="1"/>
    <col min="11782" max="11782" width="13.44140625" style="7" bestFit="1" customWidth="1"/>
    <col min="11783" max="11783" width="11.109375" style="7" bestFit="1" customWidth="1"/>
    <col min="11784" max="11784" width="10.6640625" style="7" bestFit="1" customWidth="1"/>
    <col min="11785" max="11785" width="12.88671875" style="7" bestFit="1" customWidth="1"/>
    <col min="11786" max="12032" width="9.109375" style="7"/>
    <col min="12033" max="12033" width="8.6640625" style="7" customWidth="1"/>
    <col min="12034" max="12034" width="15.44140625" style="7" bestFit="1" customWidth="1"/>
    <col min="12035" max="12035" width="13.44140625" style="7" bestFit="1" customWidth="1"/>
    <col min="12036" max="12036" width="10.6640625" style="7" bestFit="1" customWidth="1"/>
    <col min="12037" max="12037" width="15.33203125" style="7" customWidth="1"/>
    <col min="12038" max="12038" width="13.44140625" style="7" bestFit="1" customWidth="1"/>
    <col min="12039" max="12039" width="11.109375" style="7" bestFit="1" customWidth="1"/>
    <col min="12040" max="12040" width="10.6640625" style="7" bestFit="1" customWidth="1"/>
    <col min="12041" max="12041" width="12.88671875" style="7" bestFit="1" customWidth="1"/>
    <col min="12042" max="12288" width="9.109375" style="7"/>
    <col min="12289" max="12289" width="8.6640625" style="7" customWidth="1"/>
    <col min="12290" max="12290" width="15.44140625" style="7" bestFit="1" customWidth="1"/>
    <col min="12291" max="12291" width="13.44140625" style="7" bestFit="1" customWidth="1"/>
    <col min="12292" max="12292" width="10.6640625" style="7" bestFit="1" customWidth="1"/>
    <col min="12293" max="12293" width="15.33203125" style="7" customWidth="1"/>
    <col min="12294" max="12294" width="13.44140625" style="7" bestFit="1" customWidth="1"/>
    <col min="12295" max="12295" width="11.109375" style="7" bestFit="1" customWidth="1"/>
    <col min="12296" max="12296" width="10.6640625" style="7" bestFit="1" customWidth="1"/>
    <col min="12297" max="12297" width="12.88671875" style="7" bestFit="1" customWidth="1"/>
    <col min="12298" max="12544" width="9.109375" style="7"/>
    <col min="12545" max="12545" width="8.6640625" style="7" customWidth="1"/>
    <col min="12546" max="12546" width="15.44140625" style="7" bestFit="1" customWidth="1"/>
    <col min="12547" max="12547" width="13.44140625" style="7" bestFit="1" customWidth="1"/>
    <col min="12548" max="12548" width="10.6640625" style="7" bestFit="1" customWidth="1"/>
    <col min="12549" max="12549" width="15.33203125" style="7" customWidth="1"/>
    <col min="12550" max="12550" width="13.44140625" style="7" bestFit="1" customWidth="1"/>
    <col min="12551" max="12551" width="11.109375" style="7" bestFit="1" customWidth="1"/>
    <col min="12552" max="12552" width="10.6640625" style="7" bestFit="1" customWidth="1"/>
    <col min="12553" max="12553" width="12.88671875" style="7" bestFit="1" customWidth="1"/>
    <col min="12554" max="12800" width="9.109375" style="7"/>
    <col min="12801" max="12801" width="8.6640625" style="7" customWidth="1"/>
    <col min="12802" max="12802" width="15.44140625" style="7" bestFit="1" customWidth="1"/>
    <col min="12803" max="12803" width="13.44140625" style="7" bestFit="1" customWidth="1"/>
    <col min="12804" max="12804" width="10.6640625" style="7" bestFit="1" customWidth="1"/>
    <col min="12805" max="12805" width="15.33203125" style="7" customWidth="1"/>
    <col min="12806" max="12806" width="13.44140625" style="7" bestFit="1" customWidth="1"/>
    <col min="12807" max="12807" width="11.109375" style="7" bestFit="1" customWidth="1"/>
    <col min="12808" max="12808" width="10.6640625" style="7" bestFit="1" customWidth="1"/>
    <col min="12809" max="12809" width="12.88671875" style="7" bestFit="1" customWidth="1"/>
    <col min="12810" max="13056" width="9.109375" style="7"/>
    <col min="13057" max="13057" width="8.6640625" style="7" customWidth="1"/>
    <col min="13058" max="13058" width="15.44140625" style="7" bestFit="1" customWidth="1"/>
    <col min="13059" max="13059" width="13.44140625" style="7" bestFit="1" customWidth="1"/>
    <col min="13060" max="13060" width="10.6640625" style="7" bestFit="1" customWidth="1"/>
    <col min="13061" max="13061" width="15.33203125" style="7" customWidth="1"/>
    <col min="13062" max="13062" width="13.44140625" style="7" bestFit="1" customWidth="1"/>
    <col min="13063" max="13063" width="11.109375" style="7" bestFit="1" customWidth="1"/>
    <col min="13064" max="13064" width="10.6640625" style="7" bestFit="1" customWidth="1"/>
    <col min="13065" max="13065" width="12.88671875" style="7" bestFit="1" customWidth="1"/>
    <col min="13066" max="13312" width="9.109375" style="7"/>
    <col min="13313" max="13313" width="8.6640625" style="7" customWidth="1"/>
    <col min="13314" max="13314" width="15.44140625" style="7" bestFit="1" customWidth="1"/>
    <col min="13315" max="13315" width="13.44140625" style="7" bestFit="1" customWidth="1"/>
    <col min="13316" max="13316" width="10.6640625" style="7" bestFit="1" customWidth="1"/>
    <col min="13317" max="13317" width="15.33203125" style="7" customWidth="1"/>
    <col min="13318" max="13318" width="13.44140625" style="7" bestFit="1" customWidth="1"/>
    <col min="13319" max="13319" width="11.109375" style="7" bestFit="1" customWidth="1"/>
    <col min="13320" max="13320" width="10.6640625" style="7" bestFit="1" customWidth="1"/>
    <col min="13321" max="13321" width="12.88671875" style="7" bestFit="1" customWidth="1"/>
    <col min="13322" max="13568" width="9.109375" style="7"/>
    <col min="13569" max="13569" width="8.6640625" style="7" customWidth="1"/>
    <col min="13570" max="13570" width="15.44140625" style="7" bestFit="1" customWidth="1"/>
    <col min="13571" max="13571" width="13.44140625" style="7" bestFit="1" customWidth="1"/>
    <col min="13572" max="13572" width="10.6640625" style="7" bestFit="1" customWidth="1"/>
    <col min="13573" max="13573" width="15.33203125" style="7" customWidth="1"/>
    <col min="13574" max="13574" width="13.44140625" style="7" bestFit="1" customWidth="1"/>
    <col min="13575" max="13575" width="11.109375" style="7" bestFit="1" customWidth="1"/>
    <col min="13576" max="13576" width="10.6640625" style="7" bestFit="1" customWidth="1"/>
    <col min="13577" max="13577" width="12.88671875" style="7" bestFit="1" customWidth="1"/>
    <col min="13578" max="13824" width="9.109375" style="7"/>
    <col min="13825" max="13825" width="8.6640625" style="7" customWidth="1"/>
    <col min="13826" max="13826" width="15.44140625" style="7" bestFit="1" customWidth="1"/>
    <col min="13827" max="13827" width="13.44140625" style="7" bestFit="1" customWidth="1"/>
    <col min="13828" max="13828" width="10.6640625" style="7" bestFit="1" customWidth="1"/>
    <col min="13829" max="13829" width="15.33203125" style="7" customWidth="1"/>
    <col min="13830" max="13830" width="13.44140625" style="7" bestFit="1" customWidth="1"/>
    <col min="13831" max="13831" width="11.109375" style="7" bestFit="1" customWidth="1"/>
    <col min="13832" max="13832" width="10.6640625" style="7" bestFit="1" customWidth="1"/>
    <col min="13833" max="13833" width="12.88671875" style="7" bestFit="1" customWidth="1"/>
    <col min="13834" max="14080" width="9.109375" style="7"/>
    <col min="14081" max="14081" width="8.6640625" style="7" customWidth="1"/>
    <col min="14082" max="14082" width="15.44140625" style="7" bestFit="1" customWidth="1"/>
    <col min="14083" max="14083" width="13.44140625" style="7" bestFit="1" customWidth="1"/>
    <col min="14084" max="14084" width="10.6640625" style="7" bestFit="1" customWidth="1"/>
    <col min="14085" max="14085" width="15.33203125" style="7" customWidth="1"/>
    <col min="14086" max="14086" width="13.44140625" style="7" bestFit="1" customWidth="1"/>
    <col min="14087" max="14087" width="11.109375" style="7" bestFit="1" customWidth="1"/>
    <col min="14088" max="14088" width="10.6640625" style="7" bestFit="1" customWidth="1"/>
    <col min="14089" max="14089" width="12.88671875" style="7" bestFit="1" customWidth="1"/>
    <col min="14090" max="14336" width="9.109375" style="7"/>
    <col min="14337" max="14337" width="8.6640625" style="7" customWidth="1"/>
    <col min="14338" max="14338" width="15.44140625" style="7" bestFit="1" customWidth="1"/>
    <col min="14339" max="14339" width="13.44140625" style="7" bestFit="1" customWidth="1"/>
    <col min="14340" max="14340" width="10.6640625" style="7" bestFit="1" customWidth="1"/>
    <col min="14341" max="14341" width="15.33203125" style="7" customWidth="1"/>
    <col min="14342" max="14342" width="13.44140625" style="7" bestFit="1" customWidth="1"/>
    <col min="14343" max="14343" width="11.109375" style="7" bestFit="1" customWidth="1"/>
    <col min="14344" max="14344" width="10.6640625" style="7" bestFit="1" customWidth="1"/>
    <col min="14345" max="14345" width="12.88671875" style="7" bestFit="1" customWidth="1"/>
    <col min="14346" max="14592" width="9.109375" style="7"/>
    <col min="14593" max="14593" width="8.6640625" style="7" customWidth="1"/>
    <col min="14594" max="14594" width="15.44140625" style="7" bestFit="1" customWidth="1"/>
    <col min="14595" max="14595" width="13.44140625" style="7" bestFit="1" customWidth="1"/>
    <col min="14596" max="14596" width="10.6640625" style="7" bestFit="1" customWidth="1"/>
    <col min="14597" max="14597" width="15.33203125" style="7" customWidth="1"/>
    <col min="14598" max="14598" width="13.44140625" style="7" bestFit="1" customWidth="1"/>
    <col min="14599" max="14599" width="11.109375" style="7" bestFit="1" customWidth="1"/>
    <col min="14600" max="14600" width="10.6640625" style="7" bestFit="1" customWidth="1"/>
    <col min="14601" max="14601" width="12.88671875" style="7" bestFit="1" customWidth="1"/>
    <col min="14602" max="14848" width="9.109375" style="7"/>
    <col min="14849" max="14849" width="8.6640625" style="7" customWidth="1"/>
    <col min="14850" max="14850" width="15.44140625" style="7" bestFit="1" customWidth="1"/>
    <col min="14851" max="14851" width="13.44140625" style="7" bestFit="1" customWidth="1"/>
    <col min="14852" max="14852" width="10.6640625" style="7" bestFit="1" customWidth="1"/>
    <col min="14853" max="14853" width="15.33203125" style="7" customWidth="1"/>
    <col min="14854" max="14854" width="13.44140625" style="7" bestFit="1" customWidth="1"/>
    <col min="14855" max="14855" width="11.109375" style="7" bestFit="1" customWidth="1"/>
    <col min="14856" max="14856" width="10.6640625" style="7" bestFit="1" customWidth="1"/>
    <col min="14857" max="14857" width="12.88671875" style="7" bestFit="1" customWidth="1"/>
    <col min="14858" max="15104" width="9.109375" style="7"/>
    <col min="15105" max="15105" width="8.6640625" style="7" customWidth="1"/>
    <col min="15106" max="15106" width="15.44140625" style="7" bestFit="1" customWidth="1"/>
    <col min="15107" max="15107" width="13.44140625" style="7" bestFit="1" customWidth="1"/>
    <col min="15108" max="15108" width="10.6640625" style="7" bestFit="1" customWidth="1"/>
    <col min="15109" max="15109" width="15.33203125" style="7" customWidth="1"/>
    <col min="15110" max="15110" width="13.44140625" style="7" bestFit="1" customWidth="1"/>
    <col min="15111" max="15111" width="11.109375" style="7" bestFit="1" customWidth="1"/>
    <col min="15112" max="15112" width="10.6640625" style="7" bestFit="1" customWidth="1"/>
    <col min="15113" max="15113" width="12.88671875" style="7" bestFit="1" customWidth="1"/>
    <col min="15114" max="15360" width="9.109375" style="7"/>
    <col min="15361" max="15361" width="8.6640625" style="7" customWidth="1"/>
    <col min="15362" max="15362" width="15.44140625" style="7" bestFit="1" customWidth="1"/>
    <col min="15363" max="15363" width="13.44140625" style="7" bestFit="1" customWidth="1"/>
    <col min="15364" max="15364" width="10.6640625" style="7" bestFit="1" customWidth="1"/>
    <col min="15365" max="15365" width="15.33203125" style="7" customWidth="1"/>
    <col min="15366" max="15366" width="13.44140625" style="7" bestFit="1" customWidth="1"/>
    <col min="15367" max="15367" width="11.109375" style="7" bestFit="1" customWidth="1"/>
    <col min="15368" max="15368" width="10.6640625" style="7" bestFit="1" customWidth="1"/>
    <col min="15369" max="15369" width="12.88671875" style="7" bestFit="1" customWidth="1"/>
    <col min="15370" max="15616" width="9.109375" style="7"/>
    <col min="15617" max="15617" width="8.6640625" style="7" customWidth="1"/>
    <col min="15618" max="15618" width="15.44140625" style="7" bestFit="1" customWidth="1"/>
    <col min="15619" max="15619" width="13.44140625" style="7" bestFit="1" customWidth="1"/>
    <col min="15620" max="15620" width="10.6640625" style="7" bestFit="1" customWidth="1"/>
    <col min="15621" max="15621" width="15.33203125" style="7" customWidth="1"/>
    <col min="15622" max="15622" width="13.44140625" style="7" bestFit="1" customWidth="1"/>
    <col min="15623" max="15623" width="11.109375" style="7" bestFit="1" customWidth="1"/>
    <col min="15624" max="15624" width="10.6640625" style="7" bestFit="1" customWidth="1"/>
    <col min="15625" max="15625" width="12.88671875" style="7" bestFit="1" customWidth="1"/>
    <col min="15626" max="15872" width="9.109375" style="7"/>
    <col min="15873" max="15873" width="8.6640625" style="7" customWidth="1"/>
    <col min="15874" max="15874" width="15.44140625" style="7" bestFit="1" customWidth="1"/>
    <col min="15875" max="15875" width="13.44140625" style="7" bestFit="1" customWidth="1"/>
    <col min="15876" max="15876" width="10.6640625" style="7" bestFit="1" customWidth="1"/>
    <col min="15877" max="15877" width="15.33203125" style="7" customWidth="1"/>
    <col min="15878" max="15878" width="13.44140625" style="7" bestFit="1" customWidth="1"/>
    <col min="15879" max="15879" width="11.109375" style="7" bestFit="1" customWidth="1"/>
    <col min="15880" max="15880" width="10.6640625" style="7" bestFit="1" customWidth="1"/>
    <col min="15881" max="15881" width="12.88671875" style="7" bestFit="1" customWidth="1"/>
    <col min="15882" max="16128" width="9.109375" style="7"/>
    <col min="16129" max="16129" width="8.6640625" style="7" customWidth="1"/>
    <col min="16130" max="16130" width="15.44140625" style="7" bestFit="1" customWidth="1"/>
    <col min="16131" max="16131" width="13.44140625" style="7" bestFit="1" customWidth="1"/>
    <col min="16132" max="16132" width="10.6640625" style="7" bestFit="1" customWidth="1"/>
    <col min="16133" max="16133" width="15.33203125" style="7" customWidth="1"/>
    <col min="16134" max="16134" width="13.44140625" style="7" bestFit="1" customWidth="1"/>
    <col min="16135" max="16135" width="11.109375" style="7" bestFit="1" customWidth="1"/>
    <col min="16136" max="16136" width="10.6640625" style="7" bestFit="1" customWidth="1"/>
    <col min="16137" max="16137" width="12.88671875" style="7" bestFit="1" customWidth="1"/>
    <col min="16138" max="16384" width="9.109375" style="7"/>
  </cols>
  <sheetData>
    <row r="1" spans="1:11" x14ac:dyDescent="0.25">
      <c r="A1" s="14" t="s">
        <v>32</v>
      </c>
      <c r="B1" s="15" t="s">
        <v>33</v>
      </c>
      <c r="C1" s="15" t="s">
        <v>34</v>
      </c>
      <c r="D1" s="15" t="s">
        <v>35</v>
      </c>
      <c r="E1" s="16" t="s">
        <v>36</v>
      </c>
      <c r="F1" s="15" t="s">
        <v>37</v>
      </c>
      <c r="G1" s="15" t="s">
        <v>38</v>
      </c>
      <c r="H1" s="15" t="s">
        <v>39</v>
      </c>
      <c r="I1" s="16" t="s">
        <v>40</v>
      </c>
      <c r="K1" s="17" t="s">
        <v>439</v>
      </c>
    </row>
    <row r="2" spans="1:11" x14ac:dyDescent="0.25">
      <c r="A2" s="14">
        <v>1001</v>
      </c>
      <c r="B2" s="14">
        <v>0</v>
      </c>
      <c r="C2" s="14">
        <v>-26129.64</v>
      </c>
      <c r="D2" s="14">
        <v>0</v>
      </c>
      <c r="E2" s="16">
        <f t="shared" ref="E2:E63" si="0">SUM(B2:D2)</f>
        <v>-26129.64</v>
      </c>
      <c r="F2" s="14">
        <v>-187.44</v>
      </c>
      <c r="G2" s="14">
        <v>0</v>
      </c>
      <c r="H2" s="14">
        <v>0</v>
      </c>
      <c r="I2" s="9">
        <f t="shared" ref="I2:I63" si="1">SUM(F2:H2)</f>
        <v>-187.44</v>
      </c>
    </row>
    <row r="3" spans="1:11" x14ac:dyDescent="0.25">
      <c r="A3" s="14">
        <v>1123</v>
      </c>
      <c r="B3" s="14">
        <v>-280119</v>
      </c>
      <c r="C3" s="14">
        <v>-361799.9</v>
      </c>
      <c r="D3" s="14">
        <v>0</v>
      </c>
      <c r="E3" s="16">
        <f t="shared" si="0"/>
        <v>-641918.9</v>
      </c>
      <c r="F3" s="14">
        <v>-11657.47</v>
      </c>
      <c r="G3" s="14">
        <v>0</v>
      </c>
      <c r="H3" s="14">
        <v>0</v>
      </c>
      <c r="I3" s="9">
        <f t="shared" si="1"/>
        <v>-11657.47</v>
      </c>
    </row>
    <row r="4" spans="1:11" ht="14.4" x14ac:dyDescent="0.3">
      <c r="A4" s="14">
        <v>1124</v>
      </c>
      <c r="B4" s="14">
        <v>-80000</v>
      </c>
      <c r="C4" s="14">
        <v>-82812.58</v>
      </c>
      <c r="D4" s="14">
        <v>0</v>
      </c>
      <c r="E4" s="16">
        <f t="shared" si="0"/>
        <v>-162812.58000000002</v>
      </c>
      <c r="F4" s="14">
        <v>0</v>
      </c>
      <c r="G4" s="14">
        <v>0</v>
      </c>
      <c r="H4" s="14">
        <v>0</v>
      </c>
      <c r="I4" s="9">
        <f t="shared" si="1"/>
        <v>0</v>
      </c>
      <c r="K4" s="18"/>
    </row>
    <row r="5" spans="1:11" x14ac:dyDescent="0.25">
      <c r="A5" s="14">
        <v>1127</v>
      </c>
      <c r="B5" s="14">
        <v>-256700</v>
      </c>
      <c r="C5" s="14">
        <v>-132507.39000000001</v>
      </c>
      <c r="D5" s="14">
        <v>0</v>
      </c>
      <c r="E5" s="16">
        <f t="shared" si="0"/>
        <v>-389207.39</v>
      </c>
      <c r="F5" s="14">
        <v>-5037.8100000000004</v>
      </c>
      <c r="G5" s="14">
        <v>0</v>
      </c>
      <c r="H5" s="14">
        <v>0</v>
      </c>
      <c r="I5" s="9">
        <f t="shared" si="1"/>
        <v>-5037.8100000000004</v>
      </c>
    </row>
    <row r="6" spans="1:11" x14ac:dyDescent="0.25">
      <c r="A6" s="7">
        <v>1128</v>
      </c>
      <c r="B6" s="14">
        <v>-5642.03</v>
      </c>
      <c r="C6" s="14">
        <v>-184412.07</v>
      </c>
      <c r="D6" s="14">
        <v>0</v>
      </c>
      <c r="E6" s="16">
        <f t="shared" si="0"/>
        <v>-190054.1</v>
      </c>
      <c r="F6" s="14">
        <v>0</v>
      </c>
      <c r="G6" s="14">
        <v>0</v>
      </c>
      <c r="H6" s="14">
        <v>0</v>
      </c>
      <c r="I6" s="9">
        <f t="shared" si="1"/>
        <v>0</v>
      </c>
    </row>
    <row r="7" spans="1:11" x14ac:dyDescent="0.25">
      <c r="A7" s="7">
        <v>1129</v>
      </c>
      <c r="B7" s="14">
        <v>-243303.12</v>
      </c>
      <c r="C7" s="14">
        <v>0</v>
      </c>
      <c r="D7" s="14">
        <v>0</v>
      </c>
      <c r="E7" s="16">
        <f t="shared" ref="E7" si="2">SUM(B7:D7)</f>
        <v>-243303.12</v>
      </c>
      <c r="F7" s="14">
        <v>0</v>
      </c>
      <c r="G7" s="14">
        <v>0</v>
      </c>
      <c r="H7" s="14">
        <v>0</v>
      </c>
      <c r="I7" s="9">
        <f t="shared" si="1"/>
        <v>0</v>
      </c>
    </row>
    <row r="8" spans="1:11" x14ac:dyDescent="0.25">
      <c r="A8" s="7">
        <v>2000</v>
      </c>
      <c r="B8" s="14">
        <v>0</v>
      </c>
      <c r="C8" s="14">
        <v>22219.95</v>
      </c>
      <c r="D8" s="14">
        <v>0</v>
      </c>
      <c r="E8" s="16">
        <f t="shared" si="0"/>
        <v>22219.95</v>
      </c>
      <c r="F8" s="14">
        <v>-68.2</v>
      </c>
      <c r="G8" s="14">
        <v>0</v>
      </c>
      <c r="H8" s="14">
        <v>0</v>
      </c>
      <c r="I8" s="9">
        <f t="shared" si="1"/>
        <v>-68.2</v>
      </c>
    </row>
    <row r="9" spans="1:11" x14ac:dyDescent="0.25">
      <c r="A9" s="7">
        <v>2002</v>
      </c>
      <c r="B9" s="14">
        <v>-51759.6</v>
      </c>
      <c r="C9" s="14">
        <v>-272382.78999999998</v>
      </c>
      <c r="D9" s="14">
        <v>0</v>
      </c>
      <c r="E9" s="16">
        <f t="shared" si="0"/>
        <v>-324142.38999999996</v>
      </c>
      <c r="F9" s="14">
        <v>-11028.880000000001</v>
      </c>
      <c r="G9" s="14">
        <v>0</v>
      </c>
      <c r="H9" s="14">
        <v>0</v>
      </c>
      <c r="I9" s="9">
        <f t="shared" si="1"/>
        <v>-11028.880000000001</v>
      </c>
    </row>
    <row r="10" spans="1:11" x14ac:dyDescent="0.25">
      <c r="A10" s="7">
        <v>2065</v>
      </c>
      <c r="B10" s="14">
        <v>0</v>
      </c>
      <c r="C10" s="14">
        <v>-125779.94</v>
      </c>
      <c r="D10" s="14">
        <v>0</v>
      </c>
      <c r="E10" s="16">
        <f t="shared" si="0"/>
        <v>-125779.94</v>
      </c>
      <c r="F10" s="14">
        <v>-15254.26</v>
      </c>
      <c r="G10" s="14">
        <v>0</v>
      </c>
      <c r="H10" s="14">
        <v>0</v>
      </c>
      <c r="I10" s="9">
        <f t="shared" si="1"/>
        <v>-15254.26</v>
      </c>
    </row>
    <row r="11" spans="1:11" x14ac:dyDescent="0.25">
      <c r="A11" s="7">
        <v>2066</v>
      </c>
      <c r="B11" s="14">
        <v>-257015.25</v>
      </c>
      <c r="C11" s="14">
        <v>-227967.89</v>
      </c>
      <c r="D11" s="14">
        <v>0</v>
      </c>
      <c r="E11" s="16">
        <f t="shared" si="0"/>
        <v>-484983.14</v>
      </c>
      <c r="F11" s="14">
        <v>0</v>
      </c>
      <c r="G11" s="14">
        <v>0</v>
      </c>
      <c r="H11" s="14">
        <v>0</v>
      </c>
      <c r="I11" s="9">
        <f t="shared" si="1"/>
        <v>0</v>
      </c>
    </row>
    <row r="12" spans="1:11" x14ac:dyDescent="0.25">
      <c r="A12" s="7">
        <v>2079</v>
      </c>
      <c r="B12" s="14">
        <v>-61342.87</v>
      </c>
      <c r="C12" s="14">
        <v>-370399.54</v>
      </c>
      <c r="D12" s="14">
        <v>0</v>
      </c>
      <c r="E12" s="16">
        <f t="shared" si="0"/>
        <v>-431742.41</v>
      </c>
      <c r="F12" s="14">
        <v>0</v>
      </c>
      <c r="G12" s="14">
        <v>0</v>
      </c>
      <c r="H12" s="14">
        <v>0</v>
      </c>
      <c r="I12" s="9">
        <f t="shared" si="1"/>
        <v>0</v>
      </c>
    </row>
    <row r="13" spans="1:11" x14ac:dyDescent="0.25">
      <c r="A13" s="7">
        <v>2088</v>
      </c>
      <c r="B13" s="14">
        <v>0</v>
      </c>
      <c r="C13" s="14">
        <v>-34662.99</v>
      </c>
      <c r="D13" s="14">
        <v>0</v>
      </c>
      <c r="E13" s="16">
        <f t="shared" si="0"/>
        <v>-34662.99</v>
      </c>
      <c r="F13" s="14">
        <v>-7604.75</v>
      </c>
      <c r="G13" s="14">
        <v>0</v>
      </c>
      <c r="H13" s="14">
        <v>0</v>
      </c>
      <c r="I13" s="9">
        <f t="shared" si="1"/>
        <v>-7604.75</v>
      </c>
    </row>
    <row r="14" spans="1:11" x14ac:dyDescent="0.25">
      <c r="A14" s="7">
        <v>2089</v>
      </c>
      <c r="B14" s="14">
        <v>0</v>
      </c>
      <c r="C14" s="14">
        <v>-140276.01999999999</v>
      </c>
      <c r="D14" s="14">
        <v>0</v>
      </c>
      <c r="E14" s="16">
        <f t="shared" si="0"/>
        <v>-140276.01999999999</v>
      </c>
      <c r="F14" s="14">
        <v>-678.80000000000007</v>
      </c>
      <c r="G14" s="14">
        <v>0</v>
      </c>
      <c r="H14" s="14">
        <v>0</v>
      </c>
      <c r="I14" s="9">
        <f t="shared" si="1"/>
        <v>-678.80000000000007</v>
      </c>
    </row>
    <row r="15" spans="1:11" x14ac:dyDescent="0.25">
      <c r="A15" s="7">
        <v>2094</v>
      </c>
      <c r="B15" s="14">
        <v>-5192.92</v>
      </c>
      <c r="C15" s="14">
        <v>-96635.26</v>
      </c>
      <c r="D15" s="14">
        <v>0</v>
      </c>
      <c r="E15" s="16">
        <f t="shared" si="0"/>
        <v>-101828.18</v>
      </c>
      <c r="F15" s="14">
        <v>-1547.3400000000001</v>
      </c>
      <c r="G15" s="14">
        <v>0</v>
      </c>
      <c r="H15" s="14">
        <v>0</v>
      </c>
      <c r="I15" s="9">
        <f t="shared" si="1"/>
        <v>-1547.3400000000001</v>
      </c>
    </row>
    <row r="16" spans="1:11" x14ac:dyDescent="0.25">
      <c r="A16" s="7">
        <v>2095</v>
      </c>
      <c r="B16" s="14">
        <v>-11347.11</v>
      </c>
      <c r="C16" s="14">
        <v>-107496.5</v>
      </c>
      <c r="D16" s="14">
        <v>0</v>
      </c>
      <c r="E16" s="16">
        <f t="shared" si="0"/>
        <v>-118843.61</v>
      </c>
      <c r="F16" s="14">
        <v>0</v>
      </c>
      <c r="G16" s="14">
        <v>0</v>
      </c>
      <c r="H16" s="14">
        <v>0</v>
      </c>
      <c r="I16" s="9">
        <f t="shared" si="1"/>
        <v>0</v>
      </c>
    </row>
    <row r="17" spans="1:9" x14ac:dyDescent="0.25">
      <c r="A17" s="7">
        <v>2109</v>
      </c>
      <c r="B17" s="14">
        <v>0</v>
      </c>
      <c r="C17" s="14">
        <v>-89940.03</v>
      </c>
      <c r="D17" s="14">
        <v>0</v>
      </c>
      <c r="E17" s="16">
        <f t="shared" si="0"/>
        <v>-89940.03</v>
      </c>
      <c r="F17" s="14">
        <v>-6235.28</v>
      </c>
      <c r="G17" s="14">
        <v>0</v>
      </c>
      <c r="H17" s="14">
        <v>0</v>
      </c>
      <c r="I17" s="9">
        <f t="shared" si="1"/>
        <v>-6235.28</v>
      </c>
    </row>
    <row r="18" spans="1:9" x14ac:dyDescent="0.25">
      <c r="A18" s="7">
        <v>2116</v>
      </c>
      <c r="B18" s="14">
        <v>-16087.23</v>
      </c>
      <c r="C18" s="14">
        <v>-148564.73000000001</v>
      </c>
      <c r="D18" s="14">
        <v>0</v>
      </c>
      <c r="E18" s="16">
        <f t="shared" si="0"/>
        <v>-164651.96000000002</v>
      </c>
      <c r="F18" s="14">
        <v>18214.439999999999</v>
      </c>
      <c r="G18" s="14">
        <v>0</v>
      </c>
      <c r="H18" s="14">
        <v>0</v>
      </c>
      <c r="I18" s="9">
        <f t="shared" si="1"/>
        <v>18214.439999999999</v>
      </c>
    </row>
    <row r="19" spans="1:9" x14ac:dyDescent="0.25">
      <c r="A19" s="14">
        <v>2120</v>
      </c>
      <c r="B19" s="14">
        <v>-198453.03</v>
      </c>
      <c r="C19" s="14">
        <v>0</v>
      </c>
      <c r="D19" s="14">
        <v>0</v>
      </c>
      <c r="E19" s="16">
        <f t="shared" si="0"/>
        <v>-198453.03</v>
      </c>
      <c r="F19" s="14">
        <v>0</v>
      </c>
      <c r="G19" s="14">
        <v>0</v>
      </c>
      <c r="H19" s="14">
        <v>0</v>
      </c>
      <c r="I19" s="9">
        <f t="shared" si="1"/>
        <v>0</v>
      </c>
    </row>
    <row r="20" spans="1:9" x14ac:dyDescent="0.25">
      <c r="A20" s="14">
        <v>2128</v>
      </c>
      <c r="B20" s="14">
        <v>-4508.33</v>
      </c>
      <c r="C20" s="14">
        <v>-112586.28</v>
      </c>
      <c r="D20" s="14">
        <v>0</v>
      </c>
      <c r="E20" s="16">
        <f t="shared" si="0"/>
        <v>-117094.61</v>
      </c>
      <c r="F20" s="14">
        <v>-2293.7000000000003</v>
      </c>
      <c r="G20" s="14">
        <v>0</v>
      </c>
      <c r="H20" s="14">
        <v>0</v>
      </c>
      <c r="I20" s="9">
        <f t="shared" si="1"/>
        <v>-2293.7000000000003</v>
      </c>
    </row>
    <row r="21" spans="1:9" x14ac:dyDescent="0.25">
      <c r="A21" s="14">
        <v>2130</v>
      </c>
      <c r="B21" s="14">
        <v>0</v>
      </c>
      <c r="C21" s="14">
        <v>-92873.67</v>
      </c>
      <c r="D21" s="14">
        <v>0</v>
      </c>
      <c r="E21" s="16">
        <f t="shared" si="0"/>
        <v>-92873.67</v>
      </c>
      <c r="F21" s="14">
        <v>-10294.800000000001</v>
      </c>
      <c r="G21" s="14">
        <v>0</v>
      </c>
      <c r="H21" s="14">
        <v>0</v>
      </c>
      <c r="I21" s="9">
        <f t="shared" si="1"/>
        <v>-10294.800000000001</v>
      </c>
    </row>
    <row r="22" spans="1:9" x14ac:dyDescent="0.25">
      <c r="A22" s="14">
        <v>2132</v>
      </c>
      <c r="B22" s="14">
        <v>0</v>
      </c>
      <c r="C22" s="14">
        <v>-91604.27</v>
      </c>
      <c r="D22" s="14">
        <v>0</v>
      </c>
      <c r="E22" s="16">
        <f t="shared" si="0"/>
        <v>-91604.27</v>
      </c>
      <c r="F22" s="14">
        <v>-11321.64</v>
      </c>
      <c r="G22" s="14">
        <v>0</v>
      </c>
      <c r="H22" s="14">
        <v>0</v>
      </c>
      <c r="I22" s="9">
        <f t="shared" si="1"/>
        <v>-11321.64</v>
      </c>
    </row>
    <row r="23" spans="1:9" x14ac:dyDescent="0.25">
      <c r="A23" s="14">
        <v>2134</v>
      </c>
      <c r="B23" s="14">
        <v>-75860.150000000009</v>
      </c>
      <c r="C23" s="14">
        <v>-76000</v>
      </c>
      <c r="D23" s="14">
        <v>0</v>
      </c>
      <c r="E23" s="16">
        <f t="shared" si="0"/>
        <v>-151860.15000000002</v>
      </c>
      <c r="F23" s="14">
        <v>-12623.64</v>
      </c>
      <c r="G23" s="14">
        <v>0</v>
      </c>
      <c r="H23" s="14">
        <v>-240.6</v>
      </c>
      <c r="I23" s="9">
        <f t="shared" si="1"/>
        <v>-12864.24</v>
      </c>
    </row>
    <row r="24" spans="1:9" x14ac:dyDescent="0.25">
      <c r="A24" s="14">
        <v>2136</v>
      </c>
      <c r="B24" s="14">
        <v>0</v>
      </c>
      <c r="C24" s="14">
        <v>-95489.39</v>
      </c>
      <c r="D24" s="14">
        <v>0</v>
      </c>
      <c r="E24" s="16">
        <f t="shared" si="0"/>
        <v>-95489.39</v>
      </c>
      <c r="F24" s="14">
        <v>-6092.62</v>
      </c>
      <c r="G24" s="14">
        <v>0</v>
      </c>
      <c r="H24" s="14">
        <v>0</v>
      </c>
      <c r="I24" s="9">
        <f t="shared" si="1"/>
        <v>-6092.62</v>
      </c>
    </row>
    <row r="25" spans="1:9" x14ac:dyDescent="0.25">
      <c r="A25" s="14">
        <v>2137</v>
      </c>
      <c r="B25" s="14">
        <v>-5717.28</v>
      </c>
      <c r="C25" s="14">
        <v>0</v>
      </c>
      <c r="D25" s="14">
        <v>0</v>
      </c>
      <c r="E25" s="16">
        <f t="shared" si="0"/>
        <v>-5717.28</v>
      </c>
      <c r="F25" s="14">
        <v>-1397.71</v>
      </c>
      <c r="G25" s="14">
        <v>0</v>
      </c>
      <c r="H25" s="14">
        <v>-2519.83</v>
      </c>
      <c r="I25" s="9">
        <f t="shared" si="1"/>
        <v>-3917.54</v>
      </c>
    </row>
    <row r="26" spans="1:9" x14ac:dyDescent="0.25">
      <c r="A26" s="14">
        <v>2138</v>
      </c>
      <c r="B26" s="14">
        <v>-26050.510000000002</v>
      </c>
      <c r="C26" s="14">
        <v>-218064.69</v>
      </c>
      <c r="D26" s="14">
        <v>0</v>
      </c>
      <c r="E26" s="16">
        <f t="shared" si="0"/>
        <v>-244115.20000000001</v>
      </c>
      <c r="F26" s="14">
        <v>-5001</v>
      </c>
      <c r="G26" s="14">
        <v>0</v>
      </c>
      <c r="H26" s="14">
        <v>0</v>
      </c>
      <c r="I26" s="9">
        <f t="shared" si="1"/>
        <v>-5001</v>
      </c>
    </row>
    <row r="27" spans="1:9" x14ac:dyDescent="0.25">
      <c r="A27" s="14">
        <v>2139</v>
      </c>
      <c r="B27" s="14">
        <v>-1291</v>
      </c>
      <c r="C27" s="14">
        <v>-101694.03</v>
      </c>
      <c r="D27" s="14">
        <v>0</v>
      </c>
      <c r="E27" s="16">
        <f t="shared" si="0"/>
        <v>-102985.03</v>
      </c>
      <c r="F27" s="14">
        <v>0</v>
      </c>
      <c r="G27" s="14">
        <v>0</v>
      </c>
      <c r="H27" s="14">
        <v>0</v>
      </c>
      <c r="I27" s="9">
        <f t="shared" si="1"/>
        <v>0</v>
      </c>
    </row>
    <row r="28" spans="1:9" x14ac:dyDescent="0.25">
      <c r="A28" s="14">
        <v>2142</v>
      </c>
      <c r="B28" s="14">
        <v>-3421</v>
      </c>
      <c r="C28" s="14">
        <v>-98043.5</v>
      </c>
      <c r="D28" s="14">
        <v>0</v>
      </c>
      <c r="E28" s="16">
        <f t="shared" si="0"/>
        <v>-101464.5</v>
      </c>
      <c r="F28" s="14">
        <v>0</v>
      </c>
      <c r="G28" s="14">
        <v>0</v>
      </c>
      <c r="H28" s="14">
        <v>0</v>
      </c>
      <c r="I28" s="9">
        <f t="shared" si="1"/>
        <v>0</v>
      </c>
    </row>
    <row r="29" spans="1:9" x14ac:dyDescent="0.25">
      <c r="A29" s="14">
        <v>2147</v>
      </c>
      <c r="B29" s="14">
        <v>-16343.91</v>
      </c>
      <c r="C29" s="14">
        <v>-93171.83</v>
      </c>
      <c r="D29" s="14">
        <v>0</v>
      </c>
      <c r="E29" s="16">
        <f t="shared" si="0"/>
        <v>-109515.74</v>
      </c>
      <c r="F29" s="14">
        <v>-11521.25</v>
      </c>
      <c r="G29" s="14">
        <v>0</v>
      </c>
      <c r="H29" s="14">
        <v>0</v>
      </c>
      <c r="I29" s="9">
        <f t="shared" si="1"/>
        <v>-11521.25</v>
      </c>
    </row>
    <row r="30" spans="1:9" x14ac:dyDescent="0.25">
      <c r="A30" s="14">
        <v>2148</v>
      </c>
      <c r="B30" s="14">
        <v>-61627.39</v>
      </c>
      <c r="C30" s="14">
        <v>-77069.36</v>
      </c>
      <c r="D30" s="14">
        <v>0</v>
      </c>
      <c r="E30" s="16">
        <f t="shared" si="0"/>
        <v>-138696.75</v>
      </c>
      <c r="F30" s="14">
        <v>0</v>
      </c>
      <c r="G30" s="14">
        <v>0</v>
      </c>
      <c r="H30" s="14">
        <v>0</v>
      </c>
      <c r="I30" s="9">
        <f t="shared" si="1"/>
        <v>0</v>
      </c>
    </row>
    <row r="31" spans="1:9" x14ac:dyDescent="0.25">
      <c r="A31" s="14">
        <v>2155</v>
      </c>
      <c r="B31" s="14">
        <v>0</v>
      </c>
      <c r="C31" s="14">
        <v>-140656.72</v>
      </c>
      <c r="D31" s="14">
        <v>0</v>
      </c>
      <c r="E31" s="16">
        <f t="shared" si="0"/>
        <v>-140656.72</v>
      </c>
      <c r="F31" s="14">
        <v>-9760.3700000000008</v>
      </c>
      <c r="G31" s="14">
        <v>0</v>
      </c>
      <c r="H31" s="14">
        <v>0</v>
      </c>
      <c r="I31" s="9">
        <f t="shared" si="1"/>
        <v>-9760.3700000000008</v>
      </c>
    </row>
    <row r="32" spans="1:9" x14ac:dyDescent="0.25">
      <c r="A32" s="14">
        <v>2156</v>
      </c>
      <c r="B32" s="14">
        <v>-23000</v>
      </c>
      <c r="C32" s="14">
        <v>-197290.9</v>
      </c>
      <c r="D32" s="14">
        <v>0</v>
      </c>
      <c r="E32" s="16">
        <f t="shared" si="0"/>
        <v>-220290.9</v>
      </c>
      <c r="F32" s="14">
        <v>0</v>
      </c>
      <c r="G32" s="14">
        <v>0</v>
      </c>
      <c r="H32" s="14">
        <v>0</v>
      </c>
      <c r="I32" s="9">
        <f t="shared" si="1"/>
        <v>0</v>
      </c>
    </row>
    <row r="33" spans="1:9" x14ac:dyDescent="0.25">
      <c r="A33" s="14">
        <v>2161</v>
      </c>
      <c r="B33" s="14">
        <v>0</v>
      </c>
      <c r="C33" s="14">
        <v>-103244.58</v>
      </c>
      <c r="D33" s="14">
        <v>0</v>
      </c>
      <c r="E33" s="16">
        <f t="shared" si="0"/>
        <v>-103244.58</v>
      </c>
      <c r="F33" s="14">
        <v>-996.64</v>
      </c>
      <c r="G33" s="14">
        <v>0</v>
      </c>
      <c r="H33" s="14">
        <v>0</v>
      </c>
      <c r="I33" s="9">
        <f t="shared" si="1"/>
        <v>-996.64</v>
      </c>
    </row>
    <row r="34" spans="1:9" x14ac:dyDescent="0.25">
      <c r="A34" s="14">
        <v>2163</v>
      </c>
      <c r="B34" s="14">
        <v>0</v>
      </c>
      <c r="C34" s="14">
        <v>-120070.22</v>
      </c>
      <c r="D34" s="14">
        <v>0</v>
      </c>
      <c r="E34" s="16">
        <f t="shared" si="0"/>
        <v>-120070.22</v>
      </c>
      <c r="F34" s="14">
        <v>-18452.600000000002</v>
      </c>
      <c r="G34" s="14">
        <v>0</v>
      </c>
      <c r="H34" s="14">
        <v>0</v>
      </c>
      <c r="I34" s="9">
        <f t="shared" si="1"/>
        <v>-18452.600000000002</v>
      </c>
    </row>
    <row r="35" spans="1:9" x14ac:dyDescent="0.25">
      <c r="A35" s="14">
        <v>2164</v>
      </c>
      <c r="B35" s="14">
        <v>-1535.75</v>
      </c>
      <c r="C35" s="14">
        <v>-98810.48</v>
      </c>
      <c r="D35" s="14">
        <v>0</v>
      </c>
      <c r="E35" s="16">
        <f t="shared" si="0"/>
        <v>-100346.23</v>
      </c>
      <c r="F35" s="14">
        <v>-8088.13</v>
      </c>
      <c r="G35" s="14">
        <v>0</v>
      </c>
      <c r="H35" s="14">
        <v>0</v>
      </c>
      <c r="I35" s="9">
        <f t="shared" si="1"/>
        <v>-8088.13</v>
      </c>
    </row>
    <row r="36" spans="1:9" x14ac:dyDescent="0.25">
      <c r="A36" s="14">
        <v>2165</v>
      </c>
      <c r="B36" s="14">
        <v>-225893.66</v>
      </c>
      <c r="C36" s="14">
        <v>0</v>
      </c>
      <c r="D36" s="14">
        <v>0</v>
      </c>
      <c r="E36" s="16">
        <f t="shared" si="0"/>
        <v>-225893.66</v>
      </c>
      <c r="F36" s="14">
        <v>-10977.67</v>
      </c>
      <c r="G36" s="14">
        <v>0</v>
      </c>
      <c r="H36" s="14">
        <v>-6849.47</v>
      </c>
      <c r="I36" s="9">
        <f t="shared" si="1"/>
        <v>-17827.14</v>
      </c>
    </row>
    <row r="37" spans="1:9" x14ac:dyDescent="0.25">
      <c r="A37" s="14">
        <v>2166</v>
      </c>
      <c r="B37" s="14">
        <v>0</v>
      </c>
      <c r="C37" s="14">
        <v>-28483.66</v>
      </c>
      <c r="D37" s="14">
        <v>0</v>
      </c>
      <c r="E37" s="16">
        <f t="shared" si="0"/>
        <v>-28483.66</v>
      </c>
      <c r="F37" s="14">
        <v>-2527.37</v>
      </c>
      <c r="G37" s="14">
        <v>0</v>
      </c>
      <c r="H37" s="14">
        <v>0</v>
      </c>
      <c r="I37" s="9">
        <f t="shared" si="1"/>
        <v>-2527.37</v>
      </c>
    </row>
    <row r="38" spans="1:9" x14ac:dyDescent="0.25">
      <c r="A38" s="14">
        <v>2167</v>
      </c>
      <c r="B38" s="14">
        <v>0</v>
      </c>
      <c r="C38" s="14">
        <v>-28923.48</v>
      </c>
      <c r="D38" s="14">
        <v>0</v>
      </c>
      <c r="E38" s="16">
        <f t="shared" si="0"/>
        <v>-28923.48</v>
      </c>
      <c r="F38" s="14">
        <v>-14955.69</v>
      </c>
      <c r="G38" s="14">
        <v>0</v>
      </c>
      <c r="H38" s="14">
        <v>0</v>
      </c>
      <c r="I38" s="9">
        <f t="shared" si="1"/>
        <v>-14955.69</v>
      </c>
    </row>
    <row r="39" spans="1:9" x14ac:dyDescent="0.25">
      <c r="A39" s="14">
        <v>2168</v>
      </c>
      <c r="B39" s="14">
        <v>-58346.33</v>
      </c>
      <c r="C39" s="14">
        <v>-124418.88</v>
      </c>
      <c r="D39" s="14">
        <v>0</v>
      </c>
      <c r="E39" s="16">
        <f t="shared" si="0"/>
        <v>-182765.21000000002</v>
      </c>
      <c r="F39" s="14">
        <v>-3404.9700000000003</v>
      </c>
      <c r="G39" s="14">
        <v>0</v>
      </c>
      <c r="H39" s="14">
        <v>0</v>
      </c>
      <c r="I39" s="9">
        <f t="shared" si="1"/>
        <v>-3404.9700000000003</v>
      </c>
    </row>
    <row r="40" spans="1:9" x14ac:dyDescent="0.25">
      <c r="A40" s="14">
        <v>2169</v>
      </c>
      <c r="B40" s="14">
        <v>-12773</v>
      </c>
      <c r="C40" s="14">
        <v>-50834.76</v>
      </c>
      <c r="D40" s="14">
        <v>0</v>
      </c>
      <c r="E40" s="16">
        <f t="shared" si="0"/>
        <v>-63607.76</v>
      </c>
      <c r="F40" s="14">
        <v>-10854.73</v>
      </c>
      <c r="G40" s="14">
        <v>0</v>
      </c>
      <c r="H40" s="14">
        <v>0</v>
      </c>
      <c r="I40" s="9">
        <f t="shared" si="1"/>
        <v>-10854.73</v>
      </c>
    </row>
    <row r="41" spans="1:9" x14ac:dyDescent="0.25">
      <c r="A41" s="14">
        <v>2171</v>
      </c>
      <c r="B41" s="14">
        <v>0</v>
      </c>
      <c r="C41" s="14">
        <v>-178999.85</v>
      </c>
      <c r="D41" s="14">
        <v>0</v>
      </c>
      <c r="E41" s="16">
        <f t="shared" si="0"/>
        <v>-178999.85</v>
      </c>
      <c r="F41" s="14">
        <v>-17533.990000000002</v>
      </c>
      <c r="G41" s="14">
        <v>0</v>
      </c>
      <c r="H41" s="14">
        <v>0</v>
      </c>
      <c r="I41" s="9">
        <f t="shared" si="1"/>
        <v>-17533.990000000002</v>
      </c>
    </row>
    <row r="42" spans="1:9" x14ac:dyDescent="0.25">
      <c r="A42" s="14">
        <v>2175</v>
      </c>
      <c r="B42" s="14">
        <v>0</v>
      </c>
      <c r="C42" s="14">
        <v>-111899</v>
      </c>
      <c r="D42" s="14">
        <v>0</v>
      </c>
      <c r="E42" s="16">
        <f t="shared" si="0"/>
        <v>-111899</v>
      </c>
      <c r="F42" s="14">
        <v>0</v>
      </c>
      <c r="G42" s="14">
        <v>0</v>
      </c>
      <c r="H42" s="14">
        <v>0</v>
      </c>
      <c r="I42" s="9">
        <f t="shared" si="1"/>
        <v>0</v>
      </c>
    </row>
    <row r="43" spans="1:9" x14ac:dyDescent="0.25">
      <c r="A43" s="14">
        <v>2176</v>
      </c>
      <c r="B43" s="14">
        <v>-88811.01</v>
      </c>
      <c r="C43" s="14">
        <v>-188145.80000000002</v>
      </c>
      <c r="D43" s="14">
        <v>0</v>
      </c>
      <c r="E43" s="16">
        <f t="shared" si="0"/>
        <v>-276956.81</v>
      </c>
      <c r="F43" s="14">
        <v>0</v>
      </c>
      <c r="G43" s="14">
        <v>0</v>
      </c>
      <c r="H43" s="14">
        <v>0</v>
      </c>
      <c r="I43" s="9">
        <f t="shared" si="1"/>
        <v>0</v>
      </c>
    </row>
    <row r="44" spans="1:9" x14ac:dyDescent="0.25">
      <c r="A44" s="14">
        <v>2185</v>
      </c>
      <c r="B44" s="14">
        <v>-5000</v>
      </c>
      <c r="C44" s="14">
        <v>-57422.62</v>
      </c>
      <c r="D44" s="14">
        <v>0</v>
      </c>
      <c r="E44" s="16">
        <f t="shared" si="0"/>
        <v>-62422.62</v>
      </c>
      <c r="F44" s="14">
        <v>-7367.77</v>
      </c>
      <c r="G44" s="14">
        <v>0</v>
      </c>
      <c r="H44" s="14">
        <v>0</v>
      </c>
      <c r="I44" s="9">
        <f t="shared" si="1"/>
        <v>-7367.77</v>
      </c>
    </row>
    <row r="45" spans="1:9" x14ac:dyDescent="0.25">
      <c r="A45" s="14">
        <v>2187</v>
      </c>
      <c r="B45" s="14">
        <v>0</v>
      </c>
      <c r="C45" s="14">
        <v>-64751.61</v>
      </c>
      <c r="D45" s="14">
        <v>0</v>
      </c>
      <c r="E45" s="16">
        <f t="shared" si="0"/>
        <v>-64751.61</v>
      </c>
      <c r="F45" s="14">
        <v>0</v>
      </c>
      <c r="G45" s="14">
        <v>0</v>
      </c>
      <c r="H45" s="14">
        <v>0</v>
      </c>
      <c r="I45" s="9">
        <f t="shared" si="1"/>
        <v>0</v>
      </c>
    </row>
    <row r="46" spans="1:9" x14ac:dyDescent="0.25">
      <c r="A46" s="14">
        <v>2188</v>
      </c>
      <c r="B46" s="14">
        <v>0</v>
      </c>
      <c r="C46" s="14">
        <v>-41847.97</v>
      </c>
      <c r="D46" s="14">
        <v>0</v>
      </c>
      <c r="E46" s="16">
        <f t="shared" si="0"/>
        <v>-41847.97</v>
      </c>
      <c r="F46" s="14">
        <v>-8031.6500000000005</v>
      </c>
      <c r="G46" s="14">
        <v>0</v>
      </c>
      <c r="H46" s="14">
        <v>0</v>
      </c>
      <c r="I46" s="9">
        <f t="shared" si="1"/>
        <v>-8031.6500000000005</v>
      </c>
    </row>
    <row r="47" spans="1:9" x14ac:dyDescent="0.25">
      <c r="A47" s="14">
        <v>2189</v>
      </c>
      <c r="B47" s="14">
        <v>0</v>
      </c>
      <c r="C47" s="14">
        <v>-99005.85</v>
      </c>
      <c r="D47" s="14">
        <v>0</v>
      </c>
      <c r="E47" s="16">
        <f t="shared" si="0"/>
        <v>-99005.85</v>
      </c>
      <c r="F47" s="14">
        <v>-14126.7</v>
      </c>
      <c r="G47" s="14">
        <v>0</v>
      </c>
      <c r="H47" s="14">
        <v>0</v>
      </c>
      <c r="I47" s="9">
        <f t="shared" si="1"/>
        <v>-14126.7</v>
      </c>
    </row>
    <row r="48" spans="1:9" x14ac:dyDescent="0.25">
      <c r="A48" s="14">
        <v>2190</v>
      </c>
      <c r="B48" s="14">
        <v>0</v>
      </c>
      <c r="C48" s="14">
        <v>-30657.66</v>
      </c>
      <c r="D48" s="14">
        <v>0</v>
      </c>
      <c r="E48" s="16">
        <f t="shared" si="0"/>
        <v>-30657.66</v>
      </c>
      <c r="F48" s="14">
        <v>-2185.5</v>
      </c>
      <c r="G48" s="14">
        <v>0</v>
      </c>
      <c r="H48" s="14">
        <v>0</v>
      </c>
      <c r="I48" s="9">
        <f t="shared" si="1"/>
        <v>-2185.5</v>
      </c>
    </row>
    <row r="49" spans="1:9" x14ac:dyDescent="0.25">
      <c r="A49" s="14">
        <v>2192</v>
      </c>
      <c r="B49" s="14">
        <v>-36890</v>
      </c>
      <c r="C49" s="14">
        <v>-67531.38</v>
      </c>
      <c r="D49" s="14">
        <v>0</v>
      </c>
      <c r="E49" s="16">
        <f t="shared" si="0"/>
        <v>-104421.38</v>
      </c>
      <c r="F49" s="14">
        <v>28294.510000000002</v>
      </c>
      <c r="G49" s="14">
        <v>0</v>
      </c>
      <c r="H49" s="14">
        <v>0</v>
      </c>
      <c r="I49" s="9">
        <f t="shared" si="1"/>
        <v>28294.510000000002</v>
      </c>
    </row>
    <row r="50" spans="1:9" x14ac:dyDescent="0.25">
      <c r="A50" s="14">
        <v>2193</v>
      </c>
      <c r="B50" s="14">
        <v>0</v>
      </c>
      <c r="C50" s="14">
        <v>-126298.92</v>
      </c>
      <c r="D50" s="14">
        <v>0</v>
      </c>
      <c r="E50" s="16">
        <f t="shared" si="0"/>
        <v>-126298.92</v>
      </c>
      <c r="F50" s="14">
        <v>-17191.670000000002</v>
      </c>
      <c r="G50" s="14">
        <v>0</v>
      </c>
      <c r="H50" s="14">
        <v>-16499.580000000002</v>
      </c>
      <c r="I50" s="9">
        <f t="shared" si="1"/>
        <v>-33691.25</v>
      </c>
    </row>
    <row r="51" spans="1:9" x14ac:dyDescent="0.25">
      <c r="A51" s="14">
        <v>2226</v>
      </c>
      <c r="B51" s="14">
        <v>0</v>
      </c>
      <c r="C51" s="14">
        <v>-72505.73</v>
      </c>
      <c r="D51" s="14">
        <v>0</v>
      </c>
      <c r="E51" s="16">
        <f t="shared" si="0"/>
        <v>-72505.73</v>
      </c>
      <c r="F51" s="14">
        <v>-2633.89</v>
      </c>
      <c r="G51" s="14">
        <v>0</v>
      </c>
      <c r="H51" s="14">
        <v>0</v>
      </c>
      <c r="I51" s="9">
        <f t="shared" si="1"/>
        <v>-2633.89</v>
      </c>
    </row>
    <row r="52" spans="1:9" x14ac:dyDescent="0.25">
      <c r="A52" s="14">
        <v>2227</v>
      </c>
      <c r="B52" s="14">
        <v>-46000</v>
      </c>
      <c r="C52" s="14">
        <v>-61452.97</v>
      </c>
      <c r="D52" s="14">
        <v>0</v>
      </c>
      <c r="E52" s="16">
        <f t="shared" si="0"/>
        <v>-107452.97</v>
      </c>
      <c r="F52" s="14">
        <v>0</v>
      </c>
      <c r="G52" s="14">
        <v>0</v>
      </c>
      <c r="H52" s="14">
        <v>0</v>
      </c>
      <c r="I52" s="9">
        <f t="shared" si="1"/>
        <v>0</v>
      </c>
    </row>
    <row r="53" spans="1:9" x14ac:dyDescent="0.25">
      <c r="A53" s="14">
        <v>2228</v>
      </c>
      <c r="B53" s="14">
        <v>0</v>
      </c>
      <c r="C53" s="14">
        <v>-114654.42</v>
      </c>
      <c r="D53" s="14">
        <v>0</v>
      </c>
      <c r="E53" s="16">
        <f t="shared" si="0"/>
        <v>-114654.42</v>
      </c>
      <c r="F53" s="14">
        <v>-6499.78</v>
      </c>
      <c r="G53" s="14">
        <v>0</v>
      </c>
      <c r="H53" s="14">
        <v>0</v>
      </c>
      <c r="I53" s="9">
        <f t="shared" si="1"/>
        <v>-6499.78</v>
      </c>
    </row>
    <row r="54" spans="1:9" x14ac:dyDescent="0.25">
      <c r="A54" s="14">
        <v>2231</v>
      </c>
      <c r="B54" s="14">
        <v>0</v>
      </c>
      <c r="C54" s="14">
        <v>-112072.05</v>
      </c>
      <c r="D54" s="14">
        <v>0</v>
      </c>
      <c r="E54" s="16">
        <f t="shared" si="0"/>
        <v>-112072.05</v>
      </c>
      <c r="F54" s="14">
        <v>-15997.18</v>
      </c>
      <c r="G54" s="14">
        <v>0</v>
      </c>
      <c r="H54" s="14">
        <v>0</v>
      </c>
      <c r="I54" s="9">
        <f t="shared" si="1"/>
        <v>-15997.18</v>
      </c>
    </row>
    <row r="55" spans="1:9" x14ac:dyDescent="0.25">
      <c r="A55" s="14">
        <v>2239</v>
      </c>
      <c r="B55" s="14">
        <v>0</v>
      </c>
      <c r="C55" s="14">
        <v>-12917.28</v>
      </c>
      <c r="D55" s="14">
        <v>0</v>
      </c>
      <c r="E55" s="16">
        <f t="shared" si="0"/>
        <v>-12917.28</v>
      </c>
      <c r="F55" s="14">
        <v>-3158.83</v>
      </c>
      <c r="G55" s="14">
        <v>0</v>
      </c>
      <c r="H55" s="14">
        <v>0</v>
      </c>
      <c r="I55" s="9">
        <f t="shared" si="1"/>
        <v>-3158.83</v>
      </c>
    </row>
    <row r="56" spans="1:9" x14ac:dyDescent="0.25">
      <c r="A56" s="14">
        <v>2245</v>
      </c>
      <c r="B56" s="14">
        <v>0</v>
      </c>
      <c r="C56" s="14">
        <v>-274229.28000000003</v>
      </c>
      <c r="D56" s="14">
        <v>0</v>
      </c>
      <c r="E56" s="16">
        <f t="shared" si="0"/>
        <v>-274229.28000000003</v>
      </c>
      <c r="F56" s="14">
        <v>-1187.75</v>
      </c>
      <c r="G56" s="14">
        <v>0</v>
      </c>
      <c r="H56" s="14">
        <v>0</v>
      </c>
      <c r="I56" s="9">
        <f t="shared" si="1"/>
        <v>-1187.75</v>
      </c>
    </row>
    <row r="57" spans="1:9" x14ac:dyDescent="0.25">
      <c r="A57" s="14">
        <v>2254</v>
      </c>
      <c r="B57" s="14">
        <v>0</v>
      </c>
      <c r="C57" s="14">
        <v>-85898.07</v>
      </c>
      <c r="D57" s="14">
        <v>0</v>
      </c>
      <c r="E57" s="16">
        <f t="shared" si="0"/>
        <v>-85898.07</v>
      </c>
      <c r="F57" s="14">
        <v>-6146.6</v>
      </c>
      <c r="G57" s="14">
        <v>0</v>
      </c>
      <c r="H57" s="14">
        <v>0</v>
      </c>
      <c r="I57" s="9">
        <f t="shared" si="1"/>
        <v>-6146.6</v>
      </c>
    </row>
    <row r="58" spans="1:9" x14ac:dyDescent="0.25">
      <c r="A58" s="14">
        <v>2258</v>
      </c>
      <c r="B58" s="14">
        <v>0</v>
      </c>
      <c r="C58" s="14">
        <v>-228109.79</v>
      </c>
      <c r="D58" s="14">
        <v>0</v>
      </c>
      <c r="E58" s="16">
        <f t="shared" si="0"/>
        <v>-228109.79</v>
      </c>
      <c r="F58" s="14">
        <v>0</v>
      </c>
      <c r="G58" s="14">
        <v>0</v>
      </c>
      <c r="H58" s="14">
        <v>0</v>
      </c>
      <c r="I58" s="9">
        <f t="shared" si="1"/>
        <v>0</v>
      </c>
    </row>
    <row r="59" spans="1:9" x14ac:dyDescent="0.25">
      <c r="A59" s="14">
        <v>2263</v>
      </c>
      <c r="B59" s="14">
        <v>-70000</v>
      </c>
      <c r="C59" s="14">
        <v>-40674.69</v>
      </c>
      <c r="D59" s="14">
        <v>0</v>
      </c>
      <c r="E59" s="16">
        <f t="shared" si="0"/>
        <v>-110674.69</v>
      </c>
      <c r="F59" s="14">
        <v>0</v>
      </c>
      <c r="G59" s="14">
        <v>0</v>
      </c>
      <c r="H59" s="14">
        <v>0</v>
      </c>
      <c r="I59" s="9">
        <f t="shared" si="1"/>
        <v>0</v>
      </c>
    </row>
    <row r="60" spans="1:9" x14ac:dyDescent="0.25">
      <c r="A60" s="14">
        <v>2265</v>
      </c>
      <c r="B60" s="14">
        <v>0</v>
      </c>
      <c r="C60" s="14">
        <v>4916.59</v>
      </c>
      <c r="D60" s="14">
        <v>0</v>
      </c>
      <c r="E60" s="16">
        <f t="shared" si="0"/>
        <v>4916.59</v>
      </c>
      <c r="F60" s="14">
        <v>2530.75</v>
      </c>
      <c r="G60" s="14">
        <v>0</v>
      </c>
      <c r="H60" s="14">
        <v>0</v>
      </c>
      <c r="I60" s="9">
        <f t="shared" si="1"/>
        <v>2530.75</v>
      </c>
    </row>
    <row r="61" spans="1:9" x14ac:dyDescent="0.25">
      <c r="A61" s="14">
        <v>2268</v>
      </c>
      <c r="B61" s="14">
        <v>-26326.34</v>
      </c>
      <c r="C61" s="14">
        <v>-43845.43</v>
      </c>
      <c r="D61" s="14">
        <v>0</v>
      </c>
      <c r="E61" s="16">
        <f t="shared" si="0"/>
        <v>-70171.77</v>
      </c>
      <c r="F61" s="14">
        <v>-5000.71</v>
      </c>
      <c r="G61" s="14">
        <v>0</v>
      </c>
      <c r="H61" s="14">
        <v>0</v>
      </c>
      <c r="I61" s="9">
        <f t="shared" si="1"/>
        <v>-5000.71</v>
      </c>
    </row>
    <row r="62" spans="1:9" x14ac:dyDescent="0.25">
      <c r="A62" s="14">
        <v>2269</v>
      </c>
      <c r="B62" s="14">
        <v>0</v>
      </c>
      <c r="C62" s="14">
        <v>191.48000000000002</v>
      </c>
      <c r="D62" s="14">
        <v>0</v>
      </c>
      <c r="E62" s="16">
        <f t="shared" si="0"/>
        <v>191.48000000000002</v>
      </c>
      <c r="F62" s="14">
        <v>30683.46</v>
      </c>
      <c r="G62" s="14">
        <v>0</v>
      </c>
      <c r="H62" s="14">
        <v>0</v>
      </c>
      <c r="I62" s="9">
        <f t="shared" si="1"/>
        <v>30683.46</v>
      </c>
    </row>
    <row r="63" spans="1:9" x14ac:dyDescent="0.25">
      <c r="A63" s="14">
        <v>2270</v>
      </c>
      <c r="B63" s="14">
        <v>0</v>
      </c>
      <c r="C63" s="14">
        <v>-39219.040000000001</v>
      </c>
      <c r="D63" s="14">
        <v>0</v>
      </c>
      <c r="E63" s="16">
        <f t="shared" si="0"/>
        <v>-39219.040000000001</v>
      </c>
      <c r="F63" s="14">
        <v>-1046.55</v>
      </c>
      <c r="G63" s="14">
        <v>0</v>
      </c>
      <c r="H63" s="14">
        <v>-6500</v>
      </c>
      <c r="I63" s="9">
        <f t="shared" si="1"/>
        <v>-7546.55</v>
      </c>
    </row>
    <row r="64" spans="1:9" x14ac:dyDescent="0.25">
      <c r="A64" s="14">
        <v>2275</v>
      </c>
      <c r="B64" s="14">
        <v>-17357</v>
      </c>
      <c r="C64" s="14">
        <v>-134431.09</v>
      </c>
      <c r="D64" s="14">
        <v>0</v>
      </c>
      <c r="E64" s="16">
        <f t="shared" ref="E64:E125" si="3">SUM(B64:D64)</f>
        <v>-151788.09</v>
      </c>
      <c r="F64" s="14">
        <v>0</v>
      </c>
      <c r="G64" s="14">
        <v>0</v>
      </c>
      <c r="H64" s="14">
        <v>0</v>
      </c>
      <c r="I64" s="9">
        <f t="shared" ref="I64:I125" si="4">SUM(F64:H64)</f>
        <v>0</v>
      </c>
    </row>
    <row r="65" spans="1:9" x14ac:dyDescent="0.25">
      <c r="A65" s="14">
        <v>2276</v>
      </c>
      <c r="B65" s="14">
        <v>0</v>
      </c>
      <c r="C65" s="14">
        <v>-22366.12</v>
      </c>
      <c r="D65" s="14">
        <v>0</v>
      </c>
      <c r="E65" s="16">
        <f t="shared" si="3"/>
        <v>-22366.12</v>
      </c>
      <c r="F65" s="14">
        <v>-2116.2400000000002</v>
      </c>
      <c r="G65" s="14">
        <v>0</v>
      </c>
      <c r="H65" s="14">
        <v>0</v>
      </c>
      <c r="I65" s="9">
        <f t="shared" si="4"/>
        <v>-2116.2400000000002</v>
      </c>
    </row>
    <row r="66" spans="1:9" x14ac:dyDescent="0.25">
      <c r="A66" s="14">
        <v>2278</v>
      </c>
      <c r="B66" s="14">
        <v>-54476.57</v>
      </c>
      <c r="C66" s="14">
        <v>-76301.89</v>
      </c>
      <c r="D66" s="14">
        <v>0</v>
      </c>
      <c r="E66" s="16">
        <f t="shared" si="3"/>
        <v>-130778.45999999999</v>
      </c>
      <c r="F66" s="14">
        <v>-18865.62</v>
      </c>
      <c r="G66" s="14">
        <v>0</v>
      </c>
      <c r="H66" s="14">
        <v>0</v>
      </c>
      <c r="I66" s="9">
        <f t="shared" si="4"/>
        <v>-18865.62</v>
      </c>
    </row>
    <row r="67" spans="1:9" x14ac:dyDescent="0.25">
      <c r="A67" s="14">
        <v>2279</v>
      </c>
      <c r="B67" s="14">
        <v>0</v>
      </c>
      <c r="C67" s="14">
        <v>-3835.84</v>
      </c>
      <c r="D67" s="14">
        <v>0</v>
      </c>
      <c r="E67" s="16">
        <f t="shared" si="3"/>
        <v>-3835.84</v>
      </c>
      <c r="F67" s="14">
        <v>-467.16</v>
      </c>
      <c r="G67" s="14">
        <v>0</v>
      </c>
      <c r="H67" s="14">
        <v>0</v>
      </c>
      <c r="I67" s="9">
        <f t="shared" si="4"/>
        <v>-467.16</v>
      </c>
    </row>
    <row r="68" spans="1:9" x14ac:dyDescent="0.25">
      <c r="A68" s="14">
        <v>2280</v>
      </c>
      <c r="B68" s="14">
        <v>-116916.74</v>
      </c>
      <c r="C68" s="14">
        <v>0</v>
      </c>
      <c r="D68" s="14">
        <v>0</v>
      </c>
      <c r="E68" s="16">
        <f t="shared" si="3"/>
        <v>-116916.74</v>
      </c>
      <c r="F68" s="14">
        <v>1689.63</v>
      </c>
      <c r="G68" s="14">
        <v>0</v>
      </c>
      <c r="H68" s="14">
        <v>0</v>
      </c>
      <c r="I68" s="9">
        <f t="shared" si="4"/>
        <v>1689.63</v>
      </c>
    </row>
    <row r="69" spans="1:9" x14ac:dyDescent="0.25">
      <c r="A69" s="14">
        <v>2282</v>
      </c>
      <c r="B69" s="14">
        <v>0</v>
      </c>
      <c r="C69" s="14">
        <v>-108667.06</v>
      </c>
      <c r="D69" s="14">
        <v>0</v>
      </c>
      <c r="E69" s="16">
        <f t="shared" si="3"/>
        <v>-108667.06</v>
      </c>
      <c r="F69" s="14">
        <v>-263.29000000000002</v>
      </c>
      <c r="G69" s="14">
        <v>0</v>
      </c>
      <c r="H69" s="14">
        <v>0</v>
      </c>
      <c r="I69" s="9">
        <f t="shared" si="4"/>
        <v>-263.29000000000002</v>
      </c>
    </row>
    <row r="70" spans="1:9" x14ac:dyDescent="0.25">
      <c r="A70" s="14">
        <v>2285</v>
      </c>
      <c r="B70" s="14">
        <v>0</v>
      </c>
      <c r="C70" s="14">
        <v>-86850.47</v>
      </c>
      <c r="D70" s="14">
        <v>0</v>
      </c>
      <c r="E70" s="16">
        <f t="shared" si="3"/>
        <v>-86850.47</v>
      </c>
      <c r="F70" s="14">
        <v>-28437.64</v>
      </c>
      <c r="G70" s="14">
        <v>0</v>
      </c>
      <c r="H70" s="14">
        <v>-790675.5</v>
      </c>
      <c r="I70" s="9">
        <f t="shared" si="4"/>
        <v>-819113.14</v>
      </c>
    </row>
    <row r="71" spans="1:9" x14ac:dyDescent="0.25">
      <c r="A71" s="14">
        <v>2289</v>
      </c>
      <c r="B71" s="14">
        <v>-8157</v>
      </c>
      <c r="C71" s="14">
        <v>-30706.940000000002</v>
      </c>
      <c r="D71" s="14">
        <v>0</v>
      </c>
      <c r="E71" s="16">
        <f t="shared" si="3"/>
        <v>-38863.94</v>
      </c>
      <c r="F71" s="14">
        <v>0</v>
      </c>
      <c r="G71" s="14">
        <v>0</v>
      </c>
      <c r="H71" s="14">
        <v>0</v>
      </c>
      <c r="I71" s="9">
        <f t="shared" si="4"/>
        <v>0</v>
      </c>
    </row>
    <row r="72" spans="1:9" x14ac:dyDescent="0.25">
      <c r="A72" s="14">
        <v>2298</v>
      </c>
      <c r="B72" s="14">
        <v>-219601.47</v>
      </c>
      <c r="C72" s="14">
        <v>0</v>
      </c>
      <c r="D72" s="14">
        <v>0</v>
      </c>
      <c r="E72" s="16">
        <f t="shared" si="3"/>
        <v>-219601.47</v>
      </c>
      <c r="F72" s="14">
        <v>-16683.830000000002</v>
      </c>
      <c r="G72" s="14">
        <v>0</v>
      </c>
      <c r="H72" s="14">
        <v>0</v>
      </c>
      <c r="I72" s="9">
        <f t="shared" si="4"/>
        <v>-16683.830000000002</v>
      </c>
    </row>
    <row r="73" spans="1:9" x14ac:dyDescent="0.25">
      <c r="A73" s="14">
        <v>2300</v>
      </c>
      <c r="B73" s="14">
        <v>0</v>
      </c>
      <c r="C73" s="14">
        <v>-75400.650000000009</v>
      </c>
      <c r="D73" s="14">
        <v>0</v>
      </c>
      <c r="E73" s="16">
        <f t="shared" si="3"/>
        <v>-75400.650000000009</v>
      </c>
      <c r="F73" s="14">
        <v>-2167.4900000000002</v>
      </c>
      <c r="G73" s="14">
        <v>0</v>
      </c>
      <c r="H73" s="14">
        <v>0</v>
      </c>
      <c r="I73" s="9">
        <f t="shared" si="4"/>
        <v>-2167.4900000000002</v>
      </c>
    </row>
    <row r="74" spans="1:9" x14ac:dyDescent="0.25">
      <c r="A74" s="14">
        <v>2312</v>
      </c>
      <c r="B74" s="14">
        <v>-14012.68</v>
      </c>
      <c r="C74" s="14">
        <v>-263159.53999999998</v>
      </c>
      <c r="D74" s="14">
        <v>0</v>
      </c>
      <c r="E74" s="16">
        <f t="shared" si="3"/>
        <v>-277172.21999999997</v>
      </c>
      <c r="F74" s="14">
        <v>-24723.84</v>
      </c>
      <c r="G74" s="14">
        <v>0</v>
      </c>
      <c r="H74" s="14">
        <v>0</v>
      </c>
      <c r="I74" s="9">
        <f t="shared" si="4"/>
        <v>-24723.84</v>
      </c>
    </row>
    <row r="75" spans="1:9" x14ac:dyDescent="0.25">
      <c r="A75" s="14">
        <v>2318</v>
      </c>
      <c r="B75" s="14">
        <v>-80991.83</v>
      </c>
      <c r="C75" s="14">
        <v>-66895.649999999994</v>
      </c>
      <c r="D75" s="14">
        <v>0</v>
      </c>
      <c r="E75" s="16">
        <f t="shared" si="3"/>
        <v>-147887.47999999998</v>
      </c>
      <c r="F75" s="14">
        <v>0</v>
      </c>
      <c r="G75" s="14">
        <v>0</v>
      </c>
      <c r="H75" s="14">
        <v>0</v>
      </c>
      <c r="I75" s="9">
        <f t="shared" si="4"/>
        <v>0</v>
      </c>
    </row>
    <row r="76" spans="1:9" x14ac:dyDescent="0.25">
      <c r="A76" s="14">
        <v>2320</v>
      </c>
      <c r="B76" s="14">
        <v>-11787</v>
      </c>
      <c r="C76" s="14">
        <v>-71062.52</v>
      </c>
      <c r="D76" s="14">
        <v>0</v>
      </c>
      <c r="E76" s="16">
        <f t="shared" si="3"/>
        <v>-82849.52</v>
      </c>
      <c r="F76" s="14">
        <v>0</v>
      </c>
      <c r="G76" s="14">
        <v>0</v>
      </c>
      <c r="H76" s="14">
        <v>0</v>
      </c>
      <c r="I76" s="9">
        <f t="shared" si="4"/>
        <v>0</v>
      </c>
    </row>
    <row r="77" spans="1:9" x14ac:dyDescent="0.25">
      <c r="A77" s="14">
        <v>2321</v>
      </c>
      <c r="B77" s="14">
        <v>-157397.26</v>
      </c>
      <c r="C77" s="14">
        <v>0</v>
      </c>
      <c r="D77" s="14">
        <v>0</v>
      </c>
      <c r="E77" s="16">
        <f t="shared" si="3"/>
        <v>-157397.26</v>
      </c>
      <c r="F77" s="14">
        <v>-4162.8100000000004</v>
      </c>
      <c r="G77" s="14">
        <v>0</v>
      </c>
      <c r="H77" s="14">
        <v>0</v>
      </c>
      <c r="I77" s="9">
        <f t="shared" si="4"/>
        <v>-4162.8100000000004</v>
      </c>
    </row>
    <row r="78" spans="1:9" x14ac:dyDescent="0.25">
      <c r="A78" s="14">
        <v>2322</v>
      </c>
      <c r="B78" s="14">
        <v>0</v>
      </c>
      <c r="C78" s="14">
        <v>-54043.56</v>
      </c>
      <c r="D78" s="14">
        <v>0</v>
      </c>
      <c r="E78" s="16">
        <f t="shared" si="3"/>
        <v>-54043.56</v>
      </c>
      <c r="F78" s="14">
        <v>-2270.14</v>
      </c>
      <c r="G78" s="14">
        <v>0</v>
      </c>
      <c r="H78" s="14">
        <v>0</v>
      </c>
      <c r="I78" s="9">
        <f t="shared" si="4"/>
        <v>-2270.14</v>
      </c>
    </row>
    <row r="79" spans="1:9" x14ac:dyDescent="0.25">
      <c r="A79" s="14">
        <v>2326</v>
      </c>
      <c r="B79" s="14">
        <v>0</v>
      </c>
      <c r="C79" s="14">
        <v>-73428.84</v>
      </c>
      <c r="D79" s="14">
        <v>0</v>
      </c>
      <c r="E79" s="16">
        <f t="shared" si="3"/>
        <v>-73428.84</v>
      </c>
      <c r="F79" s="14">
        <v>-1588.33</v>
      </c>
      <c r="G79" s="14">
        <v>0</v>
      </c>
      <c r="H79" s="14">
        <v>0</v>
      </c>
      <c r="I79" s="9">
        <f t="shared" si="4"/>
        <v>-1588.33</v>
      </c>
    </row>
    <row r="80" spans="1:9" x14ac:dyDescent="0.25">
      <c r="A80" s="14">
        <v>2328</v>
      </c>
      <c r="B80" s="14">
        <v>-156405.62</v>
      </c>
      <c r="C80" s="14">
        <v>0</v>
      </c>
      <c r="D80" s="14">
        <v>0</v>
      </c>
      <c r="E80" s="16">
        <f t="shared" si="3"/>
        <v>-156405.62</v>
      </c>
      <c r="F80" s="14">
        <v>-1.34</v>
      </c>
      <c r="G80" s="14">
        <v>0</v>
      </c>
      <c r="H80" s="14">
        <v>0</v>
      </c>
      <c r="I80" s="9">
        <f t="shared" si="4"/>
        <v>-1.34</v>
      </c>
    </row>
    <row r="81" spans="1:9" x14ac:dyDescent="0.25">
      <c r="A81" s="14">
        <v>2329</v>
      </c>
      <c r="B81" s="14">
        <v>-186144.83000000002</v>
      </c>
      <c r="C81" s="14">
        <v>0</v>
      </c>
      <c r="D81" s="14">
        <v>0</v>
      </c>
      <c r="E81" s="16">
        <f t="shared" si="3"/>
        <v>-186144.83000000002</v>
      </c>
      <c r="F81" s="14">
        <v>-372.28000000000003</v>
      </c>
      <c r="G81" s="14">
        <v>0</v>
      </c>
      <c r="H81" s="14">
        <v>0</v>
      </c>
      <c r="I81" s="9">
        <f t="shared" si="4"/>
        <v>-372.28000000000003</v>
      </c>
    </row>
    <row r="82" spans="1:9" x14ac:dyDescent="0.25">
      <c r="A82" s="14">
        <v>2337</v>
      </c>
      <c r="B82" s="14">
        <v>0</v>
      </c>
      <c r="C82" s="14">
        <v>-93269.39</v>
      </c>
      <c r="D82" s="14">
        <v>0</v>
      </c>
      <c r="E82" s="16">
        <f t="shared" si="3"/>
        <v>-93269.39</v>
      </c>
      <c r="F82" s="14">
        <v>0</v>
      </c>
      <c r="G82" s="14">
        <v>0</v>
      </c>
      <c r="H82" s="14">
        <v>0</v>
      </c>
      <c r="I82" s="9">
        <f t="shared" si="4"/>
        <v>0</v>
      </c>
    </row>
    <row r="83" spans="1:9" x14ac:dyDescent="0.25">
      <c r="A83" s="14">
        <v>2340</v>
      </c>
      <c r="B83" s="14">
        <v>-131050.32</v>
      </c>
      <c r="C83" s="14">
        <v>0</v>
      </c>
      <c r="D83" s="14">
        <v>0</v>
      </c>
      <c r="E83" s="16">
        <f t="shared" si="3"/>
        <v>-131050.32</v>
      </c>
      <c r="F83" s="14">
        <v>-14777.14</v>
      </c>
      <c r="G83" s="14">
        <v>0</v>
      </c>
      <c r="H83" s="14">
        <v>0</v>
      </c>
      <c r="I83" s="9">
        <f t="shared" si="4"/>
        <v>-14777.14</v>
      </c>
    </row>
    <row r="84" spans="1:9" x14ac:dyDescent="0.25">
      <c r="A84" s="14">
        <v>2345</v>
      </c>
      <c r="B84" s="14">
        <v>-23397.260000000002</v>
      </c>
      <c r="C84" s="14">
        <v>-127762.65000000001</v>
      </c>
      <c r="D84" s="14">
        <v>0</v>
      </c>
      <c r="E84" s="16">
        <f t="shared" si="3"/>
        <v>-151159.91</v>
      </c>
      <c r="F84" s="14">
        <v>0</v>
      </c>
      <c r="G84" s="14">
        <v>0</v>
      </c>
      <c r="H84" s="14">
        <v>0</v>
      </c>
      <c r="I84" s="9">
        <f t="shared" si="4"/>
        <v>0</v>
      </c>
    </row>
    <row r="85" spans="1:9" x14ac:dyDescent="0.25">
      <c r="A85" s="14">
        <v>2431</v>
      </c>
      <c r="B85" s="14">
        <v>-7391</v>
      </c>
      <c r="C85" s="14">
        <v>-85772.83</v>
      </c>
      <c r="D85" s="14">
        <v>0</v>
      </c>
      <c r="E85" s="16">
        <f t="shared" si="3"/>
        <v>-93163.83</v>
      </c>
      <c r="F85" s="14">
        <v>-1598.75</v>
      </c>
      <c r="G85" s="14">
        <v>0</v>
      </c>
      <c r="H85" s="14">
        <v>0</v>
      </c>
      <c r="I85" s="9">
        <f t="shared" si="4"/>
        <v>-1598.75</v>
      </c>
    </row>
    <row r="86" spans="1:9" x14ac:dyDescent="0.25">
      <c r="A86" s="14">
        <v>2434</v>
      </c>
      <c r="B86" s="14">
        <v>0</v>
      </c>
      <c r="C86" s="14">
        <v>-343002.2</v>
      </c>
      <c r="D86" s="14">
        <v>0</v>
      </c>
      <c r="E86" s="16">
        <f t="shared" si="3"/>
        <v>-343002.2</v>
      </c>
      <c r="F86" s="14">
        <v>-6585.03</v>
      </c>
      <c r="G86" s="14">
        <v>0</v>
      </c>
      <c r="H86" s="14">
        <v>0</v>
      </c>
      <c r="I86" s="9">
        <f t="shared" si="4"/>
        <v>-6585.03</v>
      </c>
    </row>
    <row r="87" spans="1:9" x14ac:dyDescent="0.25">
      <c r="A87" s="14">
        <v>2454</v>
      </c>
      <c r="B87" s="14">
        <v>-7753</v>
      </c>
      <c r="C87" s="14">
        <v>-79705.03</v>
      </c>
      <c r="D87" s="14">
        <v>0</v>
      </c>
      <c r="E87" s="16">
        <f t="shared" si="3"/>
        <v>-87458.03</v>
      </c>
      <c r="F87" s="14">
        <v>-19647.53</v>
      </c>
      <c r="G87" s="14">
        <v>0</v>
      </c>
      <c r="H87" s="14">
        <v>0</v>
      </c>
      <c r="I87" s="9">
        <f t="shared" si="4"/>
        <v>-19647.53</v>
      </c>
    </row>
    <row r="88" spans="1:9" x14ac:dyDescent="0.25">
      <c r="A88" s="14">
        <v>2459</v>
      </c>
      <c r="B88" s="14">
        <v>0</v>
      </c>
      <c r="C88" s="14">
        <v>-12010.22</v>
      </c>
      <c r="D88" s="14">
        <v>0</v>
      </c>
      <c r="E88" s="16">
        <f t="shared" si="3"/>
        <v>-12010.22</v>
      </c>
      <c r="F88" s="14">
        <v>0</v>
      </c>
      <c r="G88" s="14">
        <v>0</v>
      </c>
      <c r="H88" s="14">
        <v>-17054.72</v>
      </c>
      <c r="I88" s="9">
        <f t="shared" si="4"/>
        <v>-17054.72</v>
      </c>
    </row>
    <row r="89" spans="1:9" x14ac:dyDescent="0.25">
      <c r="A89" s="14">
        <v>2465</v>
      </c>
      <c r="B89" s="14">
        <v>-80773.119999999995</v>
      </c>
      <c r="C89" s="14">
        <v>-227757.96</v>
      </c>
      <c r="D89" s="14">
        <v>0</v>
      </c>
      <c r="E89" s="16">
        <f t="shared" si="3"/>
        <v>-308531.07999999996</v>
      </c>
      <c r="F89" s="14">
        <v>-25704.59</v>
      </c>
      <c r="G89" s="14">
        <v>0</v>
      </c>
      <c r="H89" s="14">
        <v>0</v>
      </c>
      <c r="I89" s="9">
        <f t="shared" si="4"/>
        <v>-25704.59</v>
      </c>
    </row>
    <row r="90" spans="1:9" x14ac:dyDescent="0.25">
      <c r="A90" s="14">
        <v>2471</v>
      </c>
      <c r="B90" s="14">
        <v>-165570.78</v>
      </c>
      <c r="C90" s="14">
        <v>-565050.56000000006</v>
      </c>
      <c r="D90" s="14">
        <v>-6521.58</v>
      </c>
      <c r="E90" s="16">
        <f t="shared" si="3"/>
        <v>-737142.92</v>
      </c>
      <c r="F90" s="14">
        <v>-13664.470000000001</v>
      </c>
      <c r="G90" s="14">
        <v>0</v>
      </c>
      <c r="H90" s="14">
        <v>0</v>
      </c>
      <c r="I90" s="9">
        <f t="shared" si="4"/>
        <v>-13664.470000000001</v>
      </c>
    </row>
    <row r="91" spans="1:9" x14ac:dyDescent="0.25">
      <c r="A91" s="14">
        <v>2474</v>
      </c>
      <c r="B91" s="14">
        <v>-49022.22</v>
      </c>
      <c r="C91" s="14">
        <v>-157637.24</v>
      </c>
      <c r="D91" s="14">
        <v>0</v>
      </c>
      <c r="E91" s="16">
        <f t="shared" si="3"/>
        <v>-206659.46</v>
      </c>
      <c r="F91" s="14">
        <v>-6913.75</v>
      </c>
      <c r="G91" s="14">
        <v>0</v>
      </c>
      <c r="H91" s="14">
        <v>0</v>
      </c>
      <c r="I91" s="9">
        <f t="shared" si="4"/>
        <v>-6913.75</v>
      </c>
    </row>
    <row r="92" spans="1:9" x14ac:dyDescent="0.25">
      <c r="A92" s="14">
        <v>2482</v>
      </c>
      <c r="B92" s="14">
        <v>-2163.83</v>
      </c>
      <c r="C92" s="14">
        <v>-237614.23</v>
      </c>
      <c r="D92" s="14">
        <v>0</v>
      </c>
      <c r="E92" s="16">
        <f t="shared" si="3"/>
        <v>-239778.06</v>
      </c>
      <c r="F92" s="14">
        <v>-20286.830000000002</v>
      </c>
      <c r="G92" s="14">
        <v>0</v>
      </c>
      <c r="H92" s="14">
        <v>0</v>
      </c>
      <c r="I92" s="9">
        <f t="shared" si="4"/>
        <v>-20286.830000000002</v>
      </c>
    </row>
    <row r="93" spans="1:9" x14ac:dyDescent="0.25">
      <c r="A93" s="14">
        <v>2490</v>
      </c>
      <c r="B93" s="14">
        <v>0</v>
      </c>
      <c r="C93" s="14">
        <v>-67919.839999999997</v>
      </c>
      <c r="D93" s="14">
        <v>0</v>
      </c>
      <c r="E93" s="16">
        <f t="shared" si="3"/>
        <v>-67919.839999999997</v>
      </c>
      <c r="F93" s="14">
        <v>0</v>
      </c>
      <c r="G93" s="14">
        <v>0</v>
      </c>
      <c r="H93" s="14">
        <v>-1889.6100000000001</v>
      </c>
      <c r="I93" s="9">
        <f t="shared" si="4"/>
        <v>-1889.6100000000001</v>
      </c>
    </row>
    <row r="94" spans="1:9" x14ac:dyDescent="0.25">
      <c r="A94" s="14">
        <v>2509</v>
      </c>
      <c r="B94" s="14">
        <v>0</v>
      </c>
      <c r="C94" s="14">
        <v>-128958.79000000001</v>
      </c>
      <c r="D94" s="14">
        <v>0</v>
      </c>
      <c r="E94" s="16">
        <f t="shared" si="3"/>
        <v>-128958.79000000001</v>
      </c>
      <c r="F94" s="14">
        <v>0</v>
      </c>
      <c r="G94" s="14">
        <v>0</v>
      </c>
      <c r="H94" s="14">
        <v>0</v>
      </c>
      <c r="I94" s="9">
        <f t="shared" si="4"/>
        <v>0</v>
      </c>
    </row>
    <row r="95" spans="1:9" x14ac:dyDescent="0.25">
      <c r="A95" s="14">
        <v>2510</v>
      </c>
      <c r="B95" s="14">
        <v>-43951</v>
      </c>
      <c r="C95" s="14">
        <v>-144297.63</v>
      </c>
      <c r="D95" s="14">
        <v>0</v>
      </c>
      <c r="E95" s="16">
        <f t="shared" si="3"/>
        <v>-188248.63</v>
      </c>
      <c r="F95" s="14">
        <v>0</v>
      </c>
      <c r="G95" s="14">
        <v>0</v>
      </c>
      <c r="H95" s="14">
        <v>0</v>
      </c>
      <c r="I95" s="9">
        <f t="shared" si="4"/>
        <v>0</v>
      </c>
    </row>
    <row r="96" spans="1:9" x14ac:dyDescent="0.25">
      <c r="A96" s="14">
        <v>2514</v>
      </c>
      <c r="B96" s="14">
        <v>0</v>
      </c>
      <c r="C96" s="14">
        <v>-39362.450000000004</v>
      </c>
      <c r="D96" s="14">
        <v>0</v>
      </c>
      <c r="E96" s="16">
        <f t="shared" si="3"/>
        <v>-39362.450000000004</v>
      </c>
      <c r="F96" s="14">
        <v>0</v>
      </c>
      <c r="G96" s="14">
        <v>0</v>
      </c>
      <c r="H96" s="14">
        <v>0</v>
      </c>
      <c r="I96" s="9">
        <f t="shared" si="4"/>
        <v>0</v>
      </c>
    </row>
    <row r="97" spans="1:9" x14ac:dyDescent="0.25">
      <c r="A97" s="14">
        <v>2519</v>
      </c>
      <c r="B97" s="14">
        <v>0</v>
      </c>
      <c r="C97" s="14">
        <v>-30560.89</v>
      </c>
      <c r="D97" s="14">
        <v>-78.59</v>
      </c>
      <c r="E97" s="16">
        <f t="shared" si="3"/>
        <v>-30639.48</v>
      </c>
      <c r="F97" s="14">
        <v>-1284.1500000000001</v>
      </c>
      <c r="G97" s="14">
        <v>0</v>
      </c>
      <c r="H97" s="14">
        <v>0</v>
      </c>
      <c r="I97" s="9">
        <f t="shared" si="4"/>
        <v>-1284.1500000000001</v>
      </c>
    </row>
    <row r="98" spans="1:9" x14ac:dyDescent="0.25">
      <c r="A98" s="14">
        <v>2520</v>
      </c>
      <c r="B98" s="14">
        <v>0</v>
      </c>
      <c r="C98" s="14">
        <v>-182097.34</v>
      </c>
      <c r="D98" s="14">
        <v>0</v>
      </c>
      <c r="E98" s="16">
        <f t="shared" si="3"/>
        <v>-182097.34</v>
      </c>
      <c r="F98" s="14">
        <v>0</v>
      </c>
      <c r="G98" s="14">
        <v>0</v>
      </c>
      <c r="H98" s="14">
        <v>0</v>
      </c>
      <c r="I98" s="9">
        <f t="shared" si="4"/>
        <v>0</v>
      </c>
    </row>
    <row r="99" spans="1:9" x14ac:dyDescent="0.25">
      <c r="A99" s="14">
        <v>2524</v>
      </c>
      <c r="B99" s="14">
        <v>-9878.0300000000007</v>
      </c>
      <c r="C99" s="14">
        <v>-50058.590000000004</v>
      </c>
      <c r="D99" s="14">
        <v>0</v>
      </c>
      <c r="E99" s="16">
        <f t="shared" si="3"/>
        <v>-59936.62</v>
      </c>
      <c r="F99" s="14">
        <v>0</v>
      </c>
      <c r="G99" s="14">
        <v>0</v>
      </c>
      <c r="H99" s="14">
        <v>0</v>
      </c>
      <c r="I99" s="9">
        <f t="shared" si="4"/>
        <v>0</v>
      </c>
    </row>
    <row r="100" spans="1:9" x14ac:dyDescent="0.25">
      <c r="A100" s="14">
        <v>2525</v>
      </c>
      <c r="B100" s="14">
        <v>0</v>
      </c>
      <c r="C100" s="14">
        <v>-179752.99</v>
      </c>
      <c r="D100" s="14">
        <v>0</v>
      </c>
      <c r="E100" s="16">
        <f t="shared" si="3"/>
        <v>-179752.99</v>
      </c>
      <c r="F100" s="14">
        <v>0</v>
      </c>
      <c r="G100" s="14">
        <v>0</v>
      </c>
      <c r="H100" s="14">
        <v>0</v>
      </c>
      <c r="I100" s="9">
        <f t="shared" si="4"/>
        <v>0</v>
      </c>
    </row>
    <row r="101" spans="1:9" x14ac:dyDescent="0.25">
      <c r="A101" s="14">
        <v>2530</v>
      </c>
      <c r="B101" s="14">
        <v>-106905.27</v>
      </c>
      <c r="C101" s="14">
        <v>-333777.77</v>
      </c>
      <c r="D101" s="14">
        <v>0</v>
      </c>
      <c r="E101" s="16">
        <f t="shared" si="3"/>
        <v>-440683.04000000004</v>
      </c>
      <c r="F101" s="14">
        <v>-27734.43</v>
      </c>
      <c r="G101" s="14">
        <v>0</v>
      </c>
      <c r="H101" s="14">
        <v>-970.5</v>
      </c>
      <c r="I101" s="9">
        <f t="shared" si="4"/>
        <v>-28704.93</v>
      </c>
    </row>
    <row r="102" spans="1:9" x14ac:dyDescent="0.25">
      <c r="A102" s="14">
        <v>2532</v>
      </c>
      <c r="B102" s="14">
        <v>0</v>
      </c>
      <c r="C102" s="14">
        <v>-93565.36</v>
      </c>
      <c r="D102" s="14">
        <v>0</v>
      </c>
      <c r="E102" s="16">
        <f t="shared" si="3"/>
        <v>-93565.36</v>
      </c>
      <c r="F102" s="14">
        <v>-11227.130000000001</v>
      </c>
      <c r="G102" s="14">
        <v>0</v>
      </c>
      <c r="H102" s="14">
        <v>0</v>
      </c>
      <c r="I102" s="9">
        <f t="shared" si="4"/>
        <v>-11227.130000000001</v>
      </c>
    </row>
    <row r="103" spans="1:9" x14ac:dyDescent="0.25">
      <c r="A103" s="14">
        <v>2539</v>
      </c>
      <c r="B103" s="14">
        <v>0</v>
      </c>
      <c r="C103" s="14">
        <v>-109349.44</v>
      </c>
      <c r="D103" s="14">
        <v>0</v>
      </c>
      <c r="E103" s="16">
        <f t="shared" si="3"/>
        <v>-109349.44</v>
      </c>
      <c r="F103" s="14">
        <v>6940.7300000000005</v>
      </c>
      <c r="G103" s="14">
        <v>0</v>
      </c>
      <c r="H103" s="14">
        <v>0</v>
      </c>
      <c r="I103" s="9">
        <f t="shared" si="4"/>
        <v>6940.7300000000005</v>
      </c>
    </row>
    <row r="104" spans="1:9" x14ac:dyDescent="0.25">
      <c r="A104" s="14">
        <v>2545</v>
      </c>
      <c r="B104" s="14">
        <v>0</v>
      </c>
      <c r="C104" s="14">
        <v>-245608.38</v>
      </c>
      <c r="D104" s="14">
        <v>0</v>
      </c>
      <c r="E104" s="16">
        <f t="shared" si="3"/>
        <v>-245608.38</v>
      </c>
      <c r="F104" s="14">
        <v>-9060.39</v>
      </c>
      <c r="G104" s="14">
        <v>0</v>
      </c>
      <c r="H104" s="14">
        <v>0</v>
      </c>
      <c r="I104" s="9">
        <f t="shared" si="4"/>
        <v>-9060.39</v>
      </c>
    </row>
    <row r="105" spans="1:9" x14ac:dyDescent="0.25">
      <c r="A105" s="14">
        <v>2552</v>
      </c>
      <c r="B105" s="14">
        <v>-218521.69</v>
      </c>
      <c r="C105" s="14">
        <v>-218675.39</v>
      </c>
      <c r="D105" s="14">
        <v>0</v>
      </c>
      <c r="E105" s="16">
        <f t="shared" si="3"/>
        <v>-437197.08</v>
      </c>
      <c r="F105" s="14">
        <v>0</v>
      </c>
      <c r="G105" s="14">
        <v>0</v>
      </c>
      <c r="H105" s="14">
        <v>0</v>
      </c>
      <c r="I105" s="9">
        <f t="shared" si="4"/>
        <v>0</v>
      </c>
    </row>
    <row r="106" spans="1:9" x14ac:dyDescent="0.25">
      <c r="A106" s="14">
        <v>2559</v>
      </c>
      <c r="B106" s="14">
        <v>0</v>
      </c>
      <c r="C106" s="14">
        <v>-62539.62</v>
      </c>
      <c r="D106" s="14">
        <v>0</v>
      </c>
      <c r="E106" s="16">
        <f t="shared" si="3"/>
        <v>-62539.62</v>
      </c>
      <c r="F106" s="14">
        <v>-11785.02</v>
      </c>
      <c r="G106" s="14">
        <v>0</v>
      </c>
      <c r="H106" s="14">
        <v>0</v>
      </c>
      <c r="I106" s="9">
        <f t="shared" si="4"/>
        <v>-11785.02</v>
      </c>
    </row>
    <row r="107" spans="1:9" x14ac:dyDescent="0.25">
      <c r="A107" s="14">
        <v>2562</v>
      </c>
      <c r="B107" s="14">
        <v>-1771.88</v>
      </c>
      <c r="C107" s="14">
        <v>-10049.790000000001</v>
      </c>
      <c r="D107" s="14">
        <v>0</v>
      </c>
      <c r="E107" s="16">
        <f t="shared" si="3"/>
        <v>-11821.670000000002</v>
      </c>
      <c r="F107" s="14">
        <v>0</v>
      </c>
      <c r="G107" s="14">
        <v>0</v>
      </c>
      <c r="H107" s="14">
        <v>0</v>
      </c>
      <c r="I107" s="9">
        <f t="shared" si="4"/>
        <v>0</v>
      </c>
    </row>
    <row r="108" spans="1:9" x14ac:dyDescent="0.25">
      <c r="A108" s="14">
        <v>2574</v>
      </c>
      <c r="B108" s="14">
        <v>0</v>
      </c>
      <c r="C108" s="14">
        <v>4664.8900000000003</v>
      </c>
      <c r="D108" s="14">
        <v>0</v>
      </c>
      <c r="E108" s="16">
        <f t="shared" si="3"/>
        <v>4664.8900000000003</v>
      </c>
      <c r="F108" s="14">
        <v>-5250.52</v>
      </c>
      <c r="G108" s="14">
        <v>0</v>
      </c>
      <c r="H108" s="14">
        <v>-4350</v>
      </c>
      <c r="I108" s="9">
        <f t="shared" si="4"/>
        <v>-9600.52</v>
      </c>
    </row>
    <row r="109" spans="1:9" x14ac:dyDescent="0.25">
      <c r="A109" s="14">
        <v>2578</v>
      </c>
      <c r="B109" s="14">
        <v>0</v>
      </c>
      <c r="C109" s="14">
        <v>-48035.26</v>
      </c>
      <c r="D109" s="14">
        <v>0</v>
      </c>
      <c r="E109" s="16">
        <f t="shared" si="3"/>
        <v>-48035.26</v>
      </c>
      <c r="F109" s="14">
        <v>-5893.4400000000005</v>
      </c>
      <c r="G109" s="14">
        <v>0</v>
      </c>
      <c r="H109" s="14">
        <v>0</v>
      </c>
      <c r="I109" s="9">
        <f t="shared" si="4"/>
        <v>-5893.4400000000005</v>
      </c>
    </row>
    <row r="110" spans="1:9" x14ac:dyDescent="0.25">
      <c r="A110" s="14">
        <v>2586</v>
      </c>
      <c r="B110" s="14">
        <v>-66064.479999999996</v>
      </c>
      <c r="C110" s="14">
        <v>-135291.62</v>
      </c>
      <c r="D110" s="14">
        <v>0</v>
      </c>
      <c r="E110" s="16">
        <f t="shared" si="3"/>
        <v>-201356.09999999998</v>
      </c>
      <c r="F110" s="14">
        <v>-6000</v>
      </c>
      <c r="G110" s="14">
        <v>0</v>
      </c>
      <c r="H110" s="14">
        <v>0</v>
      </c>
      <c r="I110" s="9">
        <f t="shared" si="4"/>
        <v>-6000</v>
      </c>
    </row>
    <row r="111" spans="1:9" x14ac:dyDescent="0.25">
      <c r="A111" s="14">
        <v>2603</v>
      </c>
      <c r="B111" s="14">
        <v>-10098</v>
      </c>
      <c r="C111" s="14">
        <v>-102587.90000000001</v>
      </c>
      <c r="D111" s="14">
        <v>0</v>
      </c>
      <c r="E111" s="16">
        <f t="shared" si="3"/>
        <v>-112685.90000000001</v>
      </c>
      <c r="F111" s="14">
        <v>-6494.8600000000006</v>
      </c>
      <c r="G111" s="14">
        <v>0</v>
      </c>
      <c r="H111" s="14">
        <v>0</v>
      </c>
      <c r="I111" s="9">
        <f t="shared" si="4"/>
        <v>-6494.8600000000006</v>
      </c>
    </row>
    <row r="112" spans="1:9" x14ac:dyDescent="0.25">
      <c r="A112" s="14">
        <v>2607</v>
      </c>
      <c r="B112" s="14">
        <v>-49622.880000000005</v>
      </c>
      <c r="C112" s="14">
        <v>-98392.57</v>
      </c>
      <c r="D112" s="14">
        <v>0</v>
      </c>
      <c r="E112" s="16">
        <f t="shared" si="3"/>
        <v>-148015.45000000001</v>
      </c>
      <c r="F112" s="14">
        <v>-4967.5</v>
      </c>
      <c r="G112" s="14">
        <v>0</v>
      </c>
      <c r="H112" s="14">
        <v>0</v>
      </c>
      <c r="I112" s="9">
        <f t="shared" si="4"/>
        <v>-4967.5</v>
      </c>
    </row>
    <row r="113" spans="1:9" x14ac:dyDescent="0.25">
      <c r="A113" s="14">
        <v>2615</v>
      </c>
      <c r="B113" s="14">
        <v>-109087.81</v>
      </c>
      <c r="C113" s="14">
        <v>0</v>
      </c>
      <c r="D113" s="14">
        <v>0</v>
      </c>
      <c r="E113" s="16">
        <f t="shared" si="3"/>
        <v>-109087.81</v>
      </c>
      <c r="F113" s="14">
        <v>-6218.75</v>
      </c>
      <c r="G113" s="14">
        <v>0</v>
      </c>
      <c r="H113" s="14">
        <v>0</v>
      </c>
      <c r="I113" s="9">
        <f t="shared" si="4"/>
        <v>-6218.75</v>
      </c>
    </row>
    <row r="114" spans="1:9" x14ac:dyDescent="0.25">
      <c r="A114" s="14">
        <v>2627</v>
      </c>
      <c r="B114" s="14">
        <v>0</v>
      </c>
      <c r="C114" s="14">
        <v>-112353.43000000001</v>
      </c>
      <c r="D114" s="14">
        <v>0</v>
      </c>
      <c r="E114" s="16">
        <f t="shared" si="3"/>
        <v>-112353.43000000001</v>
      </c>
      <c r="F114" s="14">
        <v>-11997.39</v>
      </c>
      <c r="G114" s="14">
        <v>0</v>
      </c>
      <c r="H114" s="14">
        <v>0</v>
      </c>
      <c r="I114" s="9">
        <f t="shared" si="4"/>
        <v>-11997.39</v>
      </c>
    </row>
    <row r="115" spans="1:9" x14ac:dyDescent="0.25">
      <c r="A115" s="14">
        <v>2632</v>
      </c>
      <c r="B115" s="14">
        <v>-27423.279999999999</v>
      </c>
      <c r="C115" s="14">
        <v>-359906.32</v>
      </c>
      <c r="D115" s="14">
        <v>0</v>
      </c>
      <c r="E115" s="16">
        <f t="shared" si="3"/>
        <v>-387329.6</v>
      </c>
      <c r="F115" s="14">
        <v>0</v>
      </c>
      <c r="G115" s="14">
        <v>0</v>
      </c>
      <c r="H115" s="14">
        <v>0</v>
      </c>
      <c r="I115" s="9">
        <f t="shared" si="4"/>
        <v>0</v>
      </c>
    </row>
    <row r="116" spans="1:9" x14ac:dyDescent="0.25">
      <c r="A116" s="14">
        <v>2643</v>
      </c>
      <c r="B116" s="14">
        <v>0</v>
      </c>
      <c r="C116" s="14">
        <v>-185648.12</v>
      </c>
      <c r="D116" s="14">
        <v>0</v>
      </c>
      <c r="E116" s="16">
        <f t="shared" si="3"/>
        <v>-185648.12</v>
      </c>
      <c r="F116" s="14">
        <v>-20516.34</v>
      </c>
      <c r="G116" s="14">
        <v>0</v>
      </c>
      <c r="H116" s="14">
        <v>0</v>
      </c>
      <c r="I116" s="9">
        <f t="shared" si="4"/>
        <v>-20516.34</v>
      </c>
    </row>
    <row r="117" spans="1:9" x14ac:dyDescent="0.25">
      <c r="A117" s="14">
        <v>2648</v>
      </c>
      <c r="B117" s="14">
        <v>-237240.67</v>
      </c>
      <c r="C117" s="14">
        <v>0</v>
      </c>
      <c r="D117" s="14">
        <v>0</v>
      </c>
      <c r="E117" s="16">
        <f t="shared" si="3"/>
        <v>-237240.67</v>
      </c>
      <c r="F117" s="14">
        <v>0</v>
      </c>
      <c r="G117" s="14">
        <v>0</v>
      </c>
      <c r="H117" s="14">
        <v>0</v>
      </c>
      <c r="I117" s="9">
        <f t="shared" si="4"/>
        <v>0</v>
      </c>
    </row>
    <row r="118" spans="1:9" x14ac:dyDescent="0.25">
      <c r="A118" s="14">
        <v>2651</v>
      </c>
      <c r="B118" s="14">
        <v>0</v>
      </c>
      <c r="C118" s="14">
        <v>-69744.44</v>
      </c>
      <c r="D118" s="14">
        <v>0</v>
      </c>
      <c r="E118" s="16">
        <f t="shared" si="3"/>
        <v>-69744.44</v>
      </c>
      <c r="F118" s="14">
        <v>-4810.99</v>
      </c>
      <c r="G118" s="14">
        <v>0</v>
      </c>
      <c r="H118" s="14">
        <v>0</v>
      </c>
      <c r="I118" s="9">
        <f t="shared" si="4"/>
        <v>-4810.99</v>
      </c>
    </row>
    <row r="119" spans="1:9" x14ac:dyDescent="0.25">
      <c r="A119" s="14">
        <v>2653</v>
      </c>
      <c r="B119" s="14">
        <v>-24388.77</v>
      </c>
      <c r="C119" s="14">
        <v>-274176.65000000002</v>
      </c>
      <c r="D119" s="14">
        <v>0</v>
      </c>
      <c r="E119" s="16">
        <f t="shared" si="3"/>
        <v>-298565.42000000004</v>
      </c>
      <c r="F119" s="14">
        <v>0</v>
      </c>
      <c r="G119" s="14">
        <v>0</v>
      </c>
      <c r="H119" s="14">
        <v>0</v>
      </c>
      <c r="I119" s="9">
        <f t="shared" si="4"/>
        <v>0</v>
      </c>
    </row>
    <row r="120" spans="1:9" x14ac:dyDescent="0.25">
      <c r="A120" s="14">
        <v>2662</v>
      </c>
      <c r="B120" s="14">
        <v>0</v>
      </c>
      <c r="C120" s="14">
        <v>-59116.86</v>
      </c>
      <c r="D120" s="14">
        <v>0</v>
      </c>
      <c r="E120" s="16">
        <f t="shared" si="3"/>
        <v>-59116.86</v>
      </c>
      <c r="F120" s="14">
        <v>-1319.6200000000001</v>
      </c>
      <c r="G120" s="14">
        <v>0</v>
      </c>
      <c r="H120" s="14">
        <v>0</v>
      </c>
      <c r="I120" s="9">
        <f t="shared" si="4"/>
        <v>-1319.6200000000001</v>
      </c>
    </row>
    <row r="121" spans="1:9" x14ac:dyDescent="0.25">
      <c r="A121" s="14">
        <v>2674</v>
      </c>
      <c r="B121" s="14">
        <v>0</v>
      </c>
      <c r="C121" s="14">
        <v>-320411.23</v>
      </c>
      <c r="D121" s="14">
        <v>0</v>
      </c>
      <c r="E121" s="16">
        <f t="shared" si="3"/>
        <v>-320411.23</v>
      </c>
      <c r="F121" s="14">
        <v>-34.58</v>
      </c>
      <c r="G121" s="14">
        <v>0</v>
      </c>
      <c r="H121" s="14">
        <v>0</v>
      </c>
      <c r="I121" s="9">
        <f t="shared" si="4"/>
        <v>-34.58</v>
      </c>
    </row>
    <row r="122" spans="1:9" x14ac:dyDescent="0.25">
      <c r="A122" s="14">
        <v>2680</v>
      </c>
      <c r="B122" s="14">
        <v>-15141.470000000001</v>
      </c>
      <c r="C122" s="14">
        <v>-196254.5</v>
      </c>
      <c r="D122" s="14">
        <v>0</v>
      </c>
      <c r="E122" s="16">
        <f t="shared" si="3"/>
        <v>-211395.97</v>
      </c>
      <c r="F122" s="14">
        <v>52512.6</v>
      </c>
      <c r="G122" s="14">
        <v>0</v>
      </c>
      <c r="H122" s="14">
        <v>0</v>
      </c>
      <c r="I122" s="9">
        <f t="shared" si="4"/>
        <v>52512.6</v>
      </c>
    </row>
    <row r="123" spans="1:9" x14ac:dyDescent="0.25">
      <c r="A123" s="14">
        <v>2682</v>
      </c>
      <c r="B123" s="14">
        <v>0</v>
      </c>
      <c r="C123" s="14">
        <v>-173897.84</v>
      </c>
      <c r="D123" s="14">
        <v>0</v>
      </c>
      <c r="E123" s="16">
        <f t="shared" si="3"/>
        <v>-173897.84</v>
      </c>
      <c r="F123" s="14">
        <v>-15115.26</v>
      </c>
      <c r="G123" s="14">
        <v>0</v>
      </c>
      <c r="H123" s="14">
        <v>0</v>
      </c>
      <c r="I123" s="9">
        <f t="shared" si="4"/>
        <v>-15115.26</v>
      </c>
    </row>
    <row r="124" spans="1:9" x14ac:dyDescent="0.25">
      <c r="A124" s="14">
        <v>2689</v>
      </c>
      <c r="B124" s="14">
        <v>0</v>
      </c>
      <c r="C124" s="14">
        <v>-236411.74</v>
      </c>
      <c r="D124" s="14">
        <v>0</v>
      </c>
      <c r="E124" s="16">
        <f t="shared" si="3"/>
        <v>-236411.74</v>
      </c>
      <c r="F124" s="14">
        <v>-15601.65</v>
      </c>
      <c r="G124" s="14">
        <v>0</v>
      </c>
      <c r="H124" s="14">
        <v>-7982.7</v>
      </c>
      <c r="I124" s="9">
        <f t="shared" si="4"/>
        <v>-23584.35</v>
      </c>
    </row>
    <row r="125" spans="1:9" x14ac:dyDescent="0.25">
      <c r="A125" s="14">
        <v>2692</v>
      </c>
      <c r="B125" s="14">
        <v>0</v>
      </c>
      <c r="C125" s="14">
        <v>-202101.87</v>
      </c>
      <c r="D125" s="14">
        <v>0</v>
      </c>
      <c r="E125" s="16">
        <f t="shared" si="3"/>
        <v>-202101.87</v>
      </c>
      <c r="F125" s="14">
        <v>0</v>
      </c>
      <c r="G125" s="14">
        <v>0</v>
      </c>
      <c r="H125" s="14">
        <v>0</v>
      </c>
      <c r="I125" s="9">
        <f t="shared" si="4"/>
        <v>0</v>
      </c>
    </row>
    <row r="126" spans="1:9" x14ac:dyDescent="0.25">
      <c r="A126" s="14">
        <v>3010</v>
      </c>
      <c r="B126" s="14">
        <v>0</v>
      </c>
      <c r="C126" s="14">
        <v>-78707.89</v>
      </c>
      <c r="D126" s="14">
        <v>0</v>
      </c>
      <c r="E126" s="16">
        <f t="shared" ref="E126:E188" si="5">SUM(B126:D126)</f>
        <v>-78707.89</v>
      </c>
      <c r="F126" s="14">
        <v>-6316.4800000000005</v>
      </c>
      <c r="G126" s="14">
        <v>0</v>
      </c>
      <c r="H126" s="14">
        <v>0</v>
      </c>
      <c r="I126" s="9">
        <f t="shared" ref="I126:I188" si="6">SUM(F126:H126)</f>
        <v>-6316.4800000000005</v>
      </c>
    </row>
    <row r="127" spans="1:9" x14ac:dyDescent="0.25">
      <c r="A127" s="14">
        <v>3015</v>
      </c>
      <c r="B127" s="14">
        <v>0</v>
      </c>
      <c r="C127" s="14">
        <v>-53583.58</v>
      </c>
      <c r="D127" s="14">
        <v>0</v>
      </c>
      <c r="E127" s="16">
        <f t="shared" si="5"/>
        <v>-53583.58</v>
      </c>
      <c r="F127" s="14">
        <v>0</v>
      </c>
      <c r="G127" s="14">
        <v>0</v>
      </c>
      <c r="H127" s="14">
        <v>0</v>
      </c>
      <c r="I127" s="9">
        <f t="shared" si="6"/>
        <v>0</v>
      </c>
    </row>
    <row r="128" spans="1:9" x14ac:dyDescent="0.25">
      <c r="A128" s="14">
        <v>3022</v>
      </c>
      <c r="B128" s="14">
        <v>-42625.88</v>
      </c>
      <c r="C128" s="14">
        <v>-125272.1</v>
      </c>
      <c r="D128" s="14">
        <v>0</v>
      </c>
      <c r="E128" s="16">
        <f t="shared" si="5"/>
        <v>-167897.98</v>
      </c>
      <c r="F128" s="14">
        <v>-12274.800000000001</v>
      </c>
      <c r="G128" s="14">
        <v>0</v>
      </c>
      <c r="H128" s="14">
        <v>0</v>
      </c>
      <c r="I128" s="9">
        <f t="shared" si="6"/>
        <v>-12274.800000000001</v>
      </c>
    </row>
    <row r="129" spans="1:9" x14ac:dyDescent="0.25">
      <c r="A129" s="14">
        <v>3023</v>
      </c>
      <c r="B129" s="14">
        <v>0</v>
      </c>
      <c r="C129" s="14">
        <v>-94836.75</v>
      </c>
      <c r="D129" s="14">
        <v>0</v>
      </c>
      <c r="E129" s="16">
        <f t="shared" si="5"/>
        <v>-94836.75</v>
      </c>
      <c r="F129" s="14">
        <v>0</v>
      </c>
      <c r="G129" s="14">
        <v>0</v>
      </c>
      <c r="H129" s="14">
        <v>0</v>
      </c>
      <c r="I129" s="9">
        <f t="shared" si="6"/>
        <v>0</v>
      </c>
    </row>
    <row r="130" spans="1:9" x14ac:dyDescent="0.25">
      <c r="A130" s="14">
        <v>3027</v>
      </c>
      <c r="B130" s="14">
        <v>0</v>
      </c>
      <c r="C130" s="14">
        <v>-63957.85</v>
      </c>
      <c r="D130" s="14">
        <v>0</v>
      </c>
      <c r="E130" s="16">
        <f t="shared" si="5"/>
        <v>-63957.85</v>
      </c>
      <c r="F130" s="14">
        <v>-2495.79</v>
      </c>
      <c r="G130" s="14">
        <v>0</v>
      </c>
      <c r="H130" s="14">
        <v>0</v>
      </c>
      <c r="I130" s="9">
        <f t="shared" si="6"/>
        <v>-2495.79</v>
      </c>
    </row>
    <row r="131" spans="1:9" x14ac:dyDescent="0.25">
      <c r="A131" s="14">
        <v>3029</v>
      </c>
      <c r="B131" s="14">
        <v>-97363.430000000008</v>
      </c>
      <c r="C131" s="14">
        <v>-131869.72</v>
      </c>
      <c r="D131" s="14">
        <v>0</v>
      </c>
      <c r="E131" s="16">
        <f t="shared" si="5"/>
        <v>-229233.15000000002</v>
      </c>
      <c r="F131" s="14">
        <v>-16260.54</v>
      </c>
      <c r="G131" s="14">
        <v>0</v>
      </c>
      <c r="H131" s="14">
        <v>0</v>
      </c>
      <c r="I131" s="9">
        <f t="shared" si="6"/>
        <v>-16260.54</v>
      </c>
    </row>
    <row r="132" spans="1:9" x14ac:dyDescent="0.25">
      <c r="A132" s="14">
        <v>3032</v>
      </c>
      <c r="B132" s="14">
        <v>-53964.43</v>
      </c>
      <c r="C132" s="14">
        <v>-94218.31</v>
      </c>
      <c r="D132" s="14">
        <v>0</v>
      </c>
      <c r="E132" s="16">
        <f t="shared" si="5"/>
        <v>-148182.74</v>
      </c>
      <c r="F132" s="14">
        <v>-6199.38</v>
      </c>
      <c r="G132" s="14">
        <v>0</v>
      </c>
      <c r="H132" s="14">
        <v>0</v>
      </c>
      <c r="I132" s="9">
        <f t="shared" si="6"/>
        <v>-6199.38</v>
      </c>
    </row>
    <row r="133" spans="1:9" x14ac:dyDescent="0.25">
      <c r="A133" s="14">
        <v>3033</v>
      </c>
      <c r="B133" s="14">
        <v>0</v>
      </c>
      <c r="C133" s="14">
        <v>-95524.37</v>
      </c>
      <c r="D133" s="14">
        <v>0</v>
      </c>
      <c r="E133" s="16">
        <f t="shared" si="5"/>
        <v>-95524.37</v>
      </c>
      <c r="F133" s="14">
        <v>-645</v>
      </c>
      <c r="G133" s="14">
        <v>0</v>
      </c>
      <c r="H133" s="14">
        <v>0</v>
      </c>
      <c r="I133" s="9">
        <f t="shared" si="6"/>
        <v>-645</v>
      </c>
    </row>
    <row r="134" spans="1:9" x14ac:dyDescent="0.25">
      <c r="A134" s="14">
        <v>3034</v>
      </c>
      <c r="B134" s="14">
        <v>-14791</v>
      </c>
      <c r="C134" s="14">
        <v>-99122.99</v>
      </c>
      <c r="D134" s="14">
        <v>0</v>
      </c>
      <c r="E134" s="16">
        <f t="shared" si="5"/>
        <v>-113913.99</v>
      </c>
      <c r="F134" s="14">
        <v>0</v>
      </c>
      <c r="G134" s="14">
        <v>0</v>
      </c>
      <c r="H134" s="14">
        <v>0</v>
      </c>
      <c r="I134" s="9">
        <f t="shared" si="6"/>
        <v>0</v>
      </c>
    </row>
    <row r="135" spans="1:9" x14ac:dyDescent="0.25">
      <c r="A135" s="14">
        <v>3035</v>
      </c>
      <c r="B135" s="14">
        <v>-210071.14</v>
      </c>
      <c r="C135" s="14">
        <v>-218907.12</v>
      </c>
      <c r="D135" s="14">
        <v>0</v>
      </c>
      <c r="E135" s="16">
        <f t="shared" si="5"/>
        <v>-428978.26</v>
      </c>
      <c r="F135" s="14">
        <v>0</v>
      </c>
      <c r="G135" s="14">
        <v>0</v>
      </c>
      <c r="H135" s="14">
        <v>-911.94</v>
      </c>
      <c r="I135" s="9">
        <f t="shared" si="6"/>
        <v>-911.94</v>
      </c>
    </row>
    <row r="136" spans="1:9" x14ac:dyDescent="0.25">
      <c r="A136" s="14">
        <v>3037</v>
      </c>
      <c r="B136" s="14">
        <v>0</v>
      </c>
      <c r="C136" s="14">
        <v>-118817.87</v>
      </c>
      <c r="D136" s="14">
        <v>0</v>
      </c>
      <c r="E136" s="16">
        <f t="shared" si="5"/>
        <v>-118817.87</v>
      </c>
      <c r="F136" s="14">
        <v>-13717.03</v>
      </c>
      <c r="G136" s="14">
        <v>0</v>
      </c>
      <c r="H136" s="14">
        <v>0</v>
      </c>
      <c r="I136" s="9">
        <f t="shared" si="6"/>
        <v>-13717.03</v>
      </c>
    </row>
    <row r="137" spans="1:9" x14ac:dyDescent="0.25">
      <c r="A137" s="14">
        <v>3042</v>
      </c>
      <c r="B137" s="14">
        <v>-9587</v>
      </c>
      <c r="C137" s="14">
        <v>-75939.790000000008</v>
      </c>
      <c r="D137" s="14">
        <v>0</v>
      </c>
      <c r="E137" s="16">
        <f t="shared" si="5"/>
        <v>-85526.790000000008</v>
      </c>
      <c r="F137" s="14">
        <v>79144.56</v>
      </c>
      <c r="G137" s="14">
        <v>0</v>
      </c>
      <c r="H137" s="14">
        <v>0</v>
      </c>
      <c r="I137" s="9">
        <f t="shared" si="6"/>
        <v>79144.56</v>
      </c>
    </row>
    <row r="138" spans="1:9" x14ac:dyDescent="0.25">
      <c r="A138" s="14">
        <v>3043</v>
      </c>
      <c r="B138" s="14">
        <v>-7172.8</v>
      </c>
      <c r="C138" s="14">
        <v>-63979.44</v>
      </c>
      <c r="D138" s="14">
        <v>0</v>
      </c>
      <c r="E138" s="16">
        <f t="shared" si="5"/>
        <v>-71152.240000000005</v>
      </c>
      <c r="F138" s="14">
        <v>-13245.300000000001</v>
      </c>
      <c r="G138" s="14">
        <v>0</v>
      </c>
      <c r="H138" s="14">
        <v>-1448.5</v>
      </c>
      <c r="I138" s="9">
        <f t="shared" si="6"/>
        <v>-14693.800000000001</v>
      </c>
    </row>
    <row r="139" spans="1:9" x14ac:dyDescent="0.25">
      <c r="A139" s="14">
        <v>3050</v>
      </c>
      <c r="B139" s="14">
        <v>0</v>
      </c>
      <c r="C139" s="14">
        <v>-188914.28</v>
      </c>
      <c r="D139" s="14">
        <v>0</v>
      </c>
      <c r="E139" s="16">
        <f t="shared" si="5"/>
        <v>-188914.28</v>
      </c>
      <c r="F139" s="14">
        <v>-6468.93</v>
      </c>
      <c r="G139" s="14">
        <v>0</v>
      </c>
      <c r="H139" s="14">
        <v>0</v>
      </c>
      <c r="I139" s="9">
        <f t="shared" si="6"/>
        <v>-6468.93</v>
      </c>
    </row>
    <row r="140" spans="1:9" x14ac:dyDescent="0.25">
      <c r="A140" s="14">
        <v>3052</v>
      </c>
      <c r="B140" s="14">
        <v>0</v>
      </c>
      <c r="C140" s="14">
        <v>-189323.44</v>
      </c>
      <c r="D140" s="14">
        <v>0</v>
      </c>
      <c r="E140" s="16">
        <f t="shared" si="5"/>
        <v>-189323.44</v>
      </c>
      <c r="F140" s="14">
        <v>0</v>
      </c>
      <c r="G140" s="14">
        <v>0</v>
      </c>
      <c r="H140" s="14">
        <v>0</v>
      </c>
      <c r="I140" s="9">
        <f t="shared" si="6"/>
        <v>0</v>
      </c>
    </row>
    <row r="141" spans="1:9" x14ac:dyDescent="0.25">
      <c r="A141" s="14">
        <v>3053</v>
      </c>
      <c r="B141" s="14">
        <v>0</v>
      </c>
      <c r="C141" s="14">
        <v>-84315.66</v>
      </c>
      <c r="D141" s="14">
        <v>0</v>
      </c>
      <c r="E141" s="16">
        <f t="shared" si="5"/>
        <v>-84315.66</v>
      </c>
      <c r="F141" s="14">
        <v>-16733.13</v>
      </c>
      <c r="G141" s="14">
        <v>0</v>
      </c>
      <c r="H141" s="14">
        <v>-5311.5</v>
      </c>
      <c r="I141" s="9">
        <f t="shared" si="6"/>
        <v>-22044.63</v>
      </c>
    </row>
    <row r="142" spans="1:9" x14ac:dyDescent="0.25">
      <c r="A142" s="14">
        <v>3054</v>
      </c>
      <c r="B142" s="14">
        <v>0</v>
      </c>
      <c r="C142" s="14">
        <v>-51969.46</v>
      </c>
      <c r="D142" s="14">
        <v>0</v>
      </c>
      <c r="E142" s="16">
        <f t="shared" si="5"/>
        <v>-51969.46</v>
      </c>
      <c r="F142" s="14">
        <v>-1443.25</v>
      </c>
      <c r="G142" s="14">
        <v>0</v>
      </c>
      <c r="H142" s="14">
        <v>0</v>
      </c>
      <c r="I142" s="9">
        <f t="shared" si="6"/>
        <v>-1443.25</v>
      </c>
    </row>
    <row r="143" spans="1:9" x14ac:dyDescent="0.25">
      <c r="A143" s="14">
        <v>3055</v>
      </c>
      <c r="B143" s="14">
        <v>-153225.73000000001</v>
      </c>
      <c r="C143" s="14">
        <v>0</v>
      </c>
      <c r="D143" s="14">
        <v>0</v>
      </c>
      <c r="E143" s="16">
        <f t="shared" si="5"/>
        <v>-153225.73000000001</v>
      </c>
      <c r="F143" s="14">
        <v>-10304.48</v>
      </c>
      <c r="G143" s="14">
        <v>0</v>
      </c>
      <c r="H143" s="14">
        <v>-1023.9300000000001</v>
      </c>
      <c r="I143" s="9">
        <f t="shared" si="6"/>
        <v>-11328.41</v>
      </c>
    </row>
    <row r="144" spans="1:9" x14ac:dyDescent="0.25">
      <c r="A144" s="14">
        <v>3057</v>
      </c>
      <c r="B144" s="14">
        <v>-1311.64</v>
      </c>
      <c r="C144" s="14">
        <v>-80346.31</v>
      </c>
      <c r="D144" s="14">
        <v>0</v>
      </c>
      <c r="E144" s="16">
        <f t="shared" si="5"/>
        <v>-81657.95</v>
      </c>
      <c r="F144" s="14">
        <v>-5430.86</v>
      </c>
      <c r="G144" s="14">
        <v>0</v>
      </c>
      <c r="H144" s="14">
        <v>0</v>
      </c>
      <c r="I144" s="9">
        <f t="shared" si="6"/>
        <v>-5430.86</v>
      </c>
    </row>
    <row r="145" spans="1:9" x14ac:dyDescent="0.25">
      <c r="A145" s="14">
        <v>3061</v>
      </c>
      <c r="B145" s="14">
        <v>0</v>
      </c>
      <c r="C145" s="14">
        <v>-11301.65</v>
      </c>
      <c r="D145" s="14">
        <v>0</v>
      </c>
      <c r="E145" s="16">
        <f t="shared" si="5"/>
        <v>-11301.65</v>
      </c>
      <c r="F145" s="14">
        <v>-2943.02</v>
      </c>
      <c r="G145" s="14">
        <v>0</v>
      </c>
      <c r="H145" s="14">
        <v>0</v>
      </c>
      <c r="I145" s="9">
        <f t="shared" si="6"/>
        <v>-2943.02</v>
      </c>
    </row>
    <row r="146" spans="1:9" x14ac:dyDescent="0.25">
      <c r="A146" s="14">
        <v>3062</v>
      </c>
      <c r="B146" s="14">
        <v>-113433.26000000001</v>
      </c>
      <c r="C146" s="14">
        <v>0</v>
      </c>
      <c r="D146" s="14">
        <v>0</v>
      </c>
      <c r="E146" s="16">
        <f t="shared" si="5"/>
        <v>-113433.26000000001</v>
      </c>
      <c r="F146" s="14">
        <v>-10241.6</v>
      </c>
      <c r="G146" s="14">
        <v>0</v>
      </c>
      <c r="H146" s="14">
        <v>0</v>
      </c>
      <c r="I146" s="9">
        <f t="shared" si="6"/>
        <v>-10241.6</v>
      </c>
    </row>
    <row r="147" spans="1:9" x14ac:dyDescent="0.25">
      <c r="A147" s="14">
        <v>3067</v>
      </c>
      <c r="B147" s="14">
        <v>0</v>
      </c>
      <c r="C147" s="14">
        <v>-131101.51</v>
      </c>
      <c r="D147" s="14">
        <v>0</v>
      </c>
      <c r="E147" s="16">
        <f t="shared" si="5"/>
        <v>-131101.51</v>
      </c>
      <c r="F147" s="14">
        <v>-19579.900000000001</v>
      </c>
      <c r="G147" s="14">
        <v>0</v>
      </c>
      <c r="H147" s="14">
        <v>-3295</v>
      </c>
      <c r="I147" s="9">
        <f t="shared" si="6"/>
        <v>-22874.9</v>
      </c>
    </row>
    <row r="148" spans="1:9" x14ac:dyDescent="0.25">
      <c r="A148" s="14">
        <v>3069</v>
      </c>
      <c r="B148" s="14">
        <v>-32002.38</v>
      </c>
      <c r="C148" s="14">
        <v>-61405.07</v>
      </c>
      <c r="D148" s="14">
        <v>0</v>
      </c>
      <c r="E148" s="16">
        <f t="shared" si="5"/>
        <v>-93407.45</v>
      </c>
      <c r="F148" s="14">
        <v>-27166.65</v>
      </c>
      <c r="G148" s="14">
        <v>0</v>
      </c>
      <c r="H148" s="14">
        <v>-1000</v>
      </c>
      <c r="I148" s="9">
        <f t="shared" si="6"/>
        <v>-28166.65</v>
      </c>
    </row>
    <row r="149" spans="1:9" x14ac:dyDescent="0.25">
      <c r="A149" s="14">
        <v>3072</v>
      </c>
      <c r="B149" s="14">
        <v>-25506.65</v>
      </c>
      <c r="C149" s="14">
        <v>-95761.26</v>
      </c>
      <c r="D149" s="14">
        <v>0</v>
      </c>
      <c r="E149" s="16">
        <f t="shared" si="5"/>
        <v>-121267.91</v>
      </c>
      <c r="F149" s="14">
        <v>-9671.8700000000008</v>
      </c>
      <c r="G149" s="14">
        <v>0</v>
      </c>
      <c r="H149" s="14">
        <v>0</v>
      </c>
      <c r="I149" s="9">
        <f t="shared" si="6"/>
        <v>-9671.8700000000008</v>
      </c>
    </row>
    <row r="150" spans="1:9" x14ac:dyDescent="0.25">
      <c r="A150" s="14">
        <v>3073</v>
      </c>
      <c r="B150" s="14">
        <v>-10151.35</v>
      </c>
      <c r="C150" s="14">
        <v>-79691.400000000009</v>
      </c>
      <c r="D150" s="14">
        <v>0</v>
      </c>
      <c r="E150" s="16">
        <f t="shared" si="5"/>
        <v>-89842.750000000015</v>
      </c>
      <c r="F150" s="14">
        <v>-15390.77</v>
      </c>
      <c r="G150" s="14">
        <v>0</v>
      </c>
      <c r="H150" s="14">
        <v>0</v>
      </c>
      <c r="I150" s="9">
        <f t="shared" si="6"/>
        <v>-15390.77</v>
      </c>
    </row>
    <row r="151" spans="1:9" x14ac:dyDescent="0.25">
      <c r="A151" s="14">
        <v>3081</v>
      </c>
      <c r="B151" s="14">
        <v>-15739.73</v>
      </c>
      <c r="C151" s="14">
        <v>-96581.47</v>
      </c>
      <c r="D151" s="14">
        <v>0</v>
      </c>
      <c r="E151" s="16">
        <f t="shared" si="5"/>
        <v>-112321.2</v>
      </c>
      <c r="F151" s="14">
        <v>0</v>
      </c>
      <c r="G151" s="14">
        <v>0</v>
      </c>
      <c r="H151" s="14">
        <v>0</v>
      </c>
      <c r="I151" s="9">
        <f t="shared" si="6"/>
        <v>0</v>
      </c>
    </row>
    <row r="152" spans="1:9" x14ac:dyDescent="0.25">
      <c r="A152" s="14">
        <v>3082</v>
      </c>
      <c r="B152" s="14">
        <v>0</v>
      </c>
      <c r="C152" s="14">
        <v>-36100.340000000004</v>
      </c>
      <c r="D152" s="14">
        <v>0</v>
      </c>
      <c r="E152" s="16">
        <f t="shared" si="5"/>
        <v>-36100.340000000004</v>
      </c>
      <c r="F152" s="14">
        <v>-4406.5</v>
      </c>
      <c r="G152" s="14">
        <v>0</v>
      </c>
      <c r="H152" s="14">
        <v>0</v>
      </c>
      <c r="I152" s="9">
        <f t="shared" si="6"/>
        <v>-4406.5</v>
      </c>
    </row>
    <row r="153" spans="1:9" x14ac:dyDescent="0.25">
      <c r="A153" s="14">
        <v>3083</v>
      </c>
      <c r="B153" s="14">
        <v>-91528.55</v>
      </c>
      <c r="C153" s="14">
        <v>-68054.430000000008</v>
      </c>
      <c r="D153" s="14">
        <v>0</v>
      </c>
      <c r="E153" s="16">
        <f t="shared" si="5"/>
        <v>-159582.98000000001</v>
      </c>
      <c r="F153" s="14">
        <v>-11085.11</v>
      </c>
      <c r="G153" s="14">
        <v>0</v>
      </c>
      <c r="H153" s="14">
        <v>-1000</v>
      </c>
      <c r="I153" s="9">
        <f t="shared" si="6"/>
        <v>-12085.11</v>
      </c>
    </row>
    <row r="154" spans="1:9" x14ac:dyDescent="0.25">
      <c r="A154" s="14">
        <v>3084</v>
      </c>
      <c r="B154" s="14">
        <v>-2303.62</v>
      </c>
      <c r="C154" s="14">
        <v>-20470.43</v>
      </c>
      <c r="D154" s="14">
        <v>0</v>
      </c>
      <c r="E154" s="16">
        <f t="shared" si="5"/>
        <v>-22774.05</v>
      </c>
      <c r="F154" s="14">
        <v>9824.9600000000009</v>
      </c>
      <c r="G154" s="14">
        <v>0</v>
      </c>
      <c r="H154" s="14">
        <v>0</v>
      </c>
      <c r="I154" s="9">
        <f t="shared" si="6"/>
        <v>9824.9600000000009</v>
      </c>
    </row>
    <row r="155" spans="1:9" x14ac:dyDescent="0.25">
      <c r="A155" s="14">
        <v>3088</v>
      </c>
      <c r="B155" s="14">
        <v>-14259</v>
      </c>
      <c r="C155" s="14">
        <v>-150251.42000000001</v>
      </c>
      <c r="D155" s="14">
        <v>0</v>
      </c>
      <c r="E155" s="16">
        <f t="shared" si="5"/>
        <v>-164510.42000000001</v>
      </c>
      <c r="F155" s="14">
        <v>0</v>
      </c>
      <c r="G155" s="14">
        <v>0</v>
      </c>
      <c r="H155" s="14">
        <v>0</v>
      </c>
      <c r="I155" s="9">
        <f t="shared" si="6"/>
        <v>0</v>
      </c>
    </row>
    <row r="156" spans="1:9" x14ac:dyDescent="0.25">
      <c r="A156" s="14">
        <v>3089</v>
      </c>
      <c r="B156" s="14">
        <v>0</v>
      </c>
      <c r="C156" s="14">
        <v>-65959.81</v>
      </c>
      <c r="D156" s="14">
        <v>0</v>
      </c>
      <c r="E156" s="16">
        <f t="shared" si="5"/>
        <v>-65959.81</v>
      </c>
      <c r="F156" s="14">
        <v>-7613.6</v>
      </c>
      <c r="G156" s="14">
        <v>0</v>
      </c>
      <c r="H156" s="14">
        <v>-3000</v>
      </c>
      <c r="I156" s="9">
        <f t="shared" si="6"/>
        <v>-10613.6</v>
      </c>
    </row>
    <row r="157" spans="1:9" x14ac:dyDescent="0.25">
      <c r="A157" s="14">
        <v>3090</v>
      </c>
      <c r="B157" s="14">
        <v>-27768.89</v>
      </c>
      <c r="C157" s="14">
        <v>-82695.41</v>
      </c>
      <c r="D157" s="14">
        <v>0</v>
      </c>
      <c r="E157" s="16">
        <f t="shared" si="5"/>
        <v>-110464.3</v>
      </c>
      <c r="F157" s="14">
        <v>-7450.52</v>
      </c>
      <c r="G157" s="14">
        <v>0</v>
      </c>
      <c r="H157" s="14">
        <v>0</v>
      </c>
      <c r="I157" s="9">
        <f t="shared" si="6"/>
        <v>-7450.52</v>
      </c>
    </row>
    <row r="158" spans="1:9" x14ac:dyDescent="0.25">
      <c r="A158" s="14">
        <v>3091</v>
      </c>
      <c r="B158" s="14">
        <v>0</v>
      </c>
      <c r="C158" s="14">
        <v>-13744.41</v>
      </c>
      <c r="D158" s="14">
        <v>0</v>
      </c>
      <c r="E158" s="16">
        <f t="shared" si="5"/>
        <v>-13744.41</v>
      </c>
      <c r="F158" s="14">
        <v>-4894.38</v>
      </c>
      <c r="G158" s="14">
        <v>0</v>
      </c>
      <c r="H158" s="14">
        <v>0</v>
      </c>
      <c r="I158" s="9">
        <f t="shared" si="6"/>
        <v>-4894.38</v>
      </c>
    </row>
    <row r="159" spans="1:9" x14ac:dyDescent="0.25">
      <c r="A159" s="14">
        <v>3092</v>
      </c>
      <c r="B159" s="14">
        <v>0</v>
      </c>
      <c r="C159" s="14">
        <v>-95265.78</v>
      </c>
      <c r="D159" s="14">
        <v>0</v>
      </c>
      <c r="E159" s="16">
        <f t="shared" si="5"/>
        <v>-95265.78</v>
      </c>
      <c r="F159" s="14">
        <v>-2748.06</v>
      </c>
      <c r="G159" s="14">
        <v>0</v>
      </c>
      <c r="H159" s="14">
        <v>0</v>
      </c>
      <c r="I159" s="9">
        <f t="shared" si="6"/>
        <v>-2748.06</v>
      </c>
    </row>
    <row r="160" spans="1:9" x14ac:dyDescent="0.25">
      <c r="A160" s="14">
        <v>3108</v>
      </c>
      <c r="B160" s="14">
        <v>0</v>
      </c>
      <c r="C160" s="14">
        <v>-91402.91</v>
      </c>
      <c r="D160" s="14">
        <v>0</v>
      </c>
      <c r="E160" s="16">
        <f t="shared" si="5"/>
        <v>-91402.91</v>
      </c>
      <c r="F160" s="14">
        <v>-4388.6400000000003</v>
      </c>
      <c r="G160" s="14">
        <v>0</v>
      </c>
      <c r="H160" s="14">
        <v>0</v>
      </c>
      <c r="I160" s="9">
        <f t="shared" si="6"/>
        <v>-4388.6400000000003</v>
      </c>
    </row>
    <row r="161" spans="1:9" x14ac:dyDescent="0.25">
      <c r="A161" s="14">
        <v>3109</v>
      </c>
      <c r="B161" s="14">
        <v>0</v>
      </c>
      <c r="C161" s="14">
        <v>-52542.05</v>
      </c>
      <c r="D161" s="14">
        <v>0</v>
      </c>
      <c r="E161" s="16">
        <f t="shared" si="5"/>
        <v>-52542.05</v>
      </c>
      <c r="F161" s="14">
        <v>-1908.67</v>
      </c>
      <c r="G161" s="14">
        <v>0</v>
      </c>
      <c r="H161" s="14">
        <v>0</v>
      </c>
      <c r="I161" s="9">
        <f t="shared" si="6"/>
        <v>-1908.67</v>
      </c>
    </row>
    <row r="162" spans="1:9" x14ac:dyDescent="0.25">
      <c r="A162" s="14">
        <v>3111</v>
      </c>
      <c r="B162" s="14">
        <v>0</v>
      </c>
      <c r="C162" s="14">
        <v>-147887.71</v>
      </c>
      <c r="D162" s="14">
        <v>0</v>
      </c>
      <c r="E162" s="16">
        <f t="shared" si="5"/>
        <v>-147887.71</v>
      </c>
      <c r="F162" s="14">
        <v>-4027.9500000000003</v>
      </c>
      <c r="G162" s="14">
        <v>0</v>
      </c>
      <c r="H162" s="14">
        <v>0</v>
      </c>
      <c r="I162" s="9">
        <f t="shared" si="6"/>
        <v>-4027.9500000000003</v>
      </c>
    </row>
    <row r="163" spans="1:9" x14ac:dyDescent="0.25">
      <c r="A163" s="14">
        <v>3117</v>
      </c>
      <c r="B163" s="14">
        <v>-6420.9400000000005</v>
      </c>
      <c r="C163" s="14">
        <v>-119196.76000000001</v>
      </c>
      <c r="D163" s="14">
        <v>0</v>
      </c>
      <c r="E163" s="16">
        <f t="shared" si="5"/>
        <v>-125617.70000000001</v>
      </c>
      <c r="F163" s="14">
        <v>-8048.0700000000006</v>
      </c>
      <c r="G163" s="14">
        <v>0</v>
      </c>
      <c r="H163" s="14">
        <v>0</v>
      </c>
      <c r="I163" s="9">
        <f t="shared" si="6"/>
        <v>-8048.0700000000006</v>
      </c>
    </row>
    <row r="164" spans="1:9" x14ac:dyDescent="0.25">
      <c r="A164" s="14">
        <v>3120</v>
      </c>
      <c r="B164" s="14">
        <v>0</v>
      </c>
      <c r="C164" s="14">
        <v>-83899.61</v>
      </c>
      <c r="D164" s="14">
        <v>0</v>
      </c>
      <c r="E164" s="16">
        <f t="shared" si="5"/>
        <v>-83899.61</v>
      </c>
      <c r="F164" s="14">
        <v>-4089.83</v>
      </c>
      <c r="G164" s="14">
        <v>0</v>
      </c>
      <c r="H164" s="14">
        <v>0</v>
      </c>
      <c r="I164" s="9">
        <f t="shared" si="6"/>
        <v>-4089.83</v>
      </c>
    </row>
    <row r="165" spans="1:9" x14ac:dyDescent="0.25">
      <c r="A165" s="14">
        <v>3122</v>
      </c>
      <c r="B165" s="14">
        <v>-2821.88</v>
      </c>
      <c r="C165" s="14">
        <v>-167682.51</v>
      </c>
      <c r="D165" s="14">
        <v>0</v>
      </c>
      <c r="E165" s="16">
        <f t="shared" si="5"/>
        <v>-170504.39</v>
      </c>
      <c r="F165" s="14">
        <v>0</v>
      </c>
      <c r="G165" s="14">
        <v>0</v>
      </c>
      <c r="H165" s="14">
        <v>0</v>
      </c>
      <c r="I165" s="9">
        <f t="shared" si="6"/>
        <v>0</v>
      </c>
    </row>
    <row r="166" spans="1:9" x14ac:dyDescent="0.25">
      <c r="A166" s="14">
        <v>3123</v>
      </c>
      <c r="B166" s="14">
        <v>-15135.94</v>
      </c>
      <c r="C166" s="14">
        <v>-71982.17</v>
      </c>
      <c r="D166" s="14">
        <v>0</v>
      </c>
      <c r="E166" s="16">
        <f t="shared" si="5"/>
        <v>-87118.11</v>
      </c>
      <c r="F166" s="14">
        <v>0</v>
      </c>
      <c r="G166" s="14">
        <v>0</v>
      </c>
      <c r="H166" s="14">
        <v>0</v>
      </c>
      <c r="I166" s="9">
        <f t="shared" si="6"/>
        <v>0</v>
      </c>
    </row>
    <row r="167" spans="1:9" x14ac:dyDescent="0.25">
      <c r="A167" s="14">
        <v>3126</v>
      </c>
      <c r="B167" s="14">
        <v>-29865</v>
      </c>
      <c r="C167" s="14">
        <v>-71552.23</v>
      </c>
      <c r="D167" s="14">
        <v>0</v>
      </c>
      <c r="E167" s="16">
        <f t="shared" si="5"/>
        <v>-101417.23</v>
      </c>
      <c r="F167" s="14">
        <v>-5315.78</v>
      </c>
      <c r="G167" s="14">
        <v>0</v>
      </c>
      <c r="H167" s="14">
        <v>0</v>
      </c>
      <c r="I167" s="9">
        <f t="shared" si="6"/>
        <v>-5315.78</v>
      </c>
    </row>
    <row r="168" spans="1:9" x14ac:dyDescent="0.25">
      <c r="A168" s="14">
        <v>3129</v>
      </c>
      <c r="B168" s="14">
        <v>-148191.75</v>
      </c>
      <c r="C168" s="14">
        <v>0</v>
      </c>
      <c r="D168" s="14">
        <v>0</v>
      </c>
      <c r="E168" s="16">
        <f t="shared" si="5"/>
        <v>-148191.75</v>
      </c>
      <c r="F168" s="14">
        <v>-2.72</v>
      </c>
      <c r="G168" s="14">
        <v>0</v>
      </c>
      <c r="H168" s="14">
        <v>0</v>
      </c>
      <c r="I168" s="9">
        <f t="shared" si="6"/>
        <v>-2.72</v>
      </c>
    </row>
    <row r="169" spans="1:9" x14ac:dyDescent="0.25">
      <c r="A169" s="14">
        <v>3130</v>
      </c>
      <c r="B169" s="14">
        <v>-13798.81</v>
      </c>
      <c r="C169" s="14">
        <v>-75371.78</v>
      </c>
      <c r="D169" s="14">
        <v>0</v>
      </c>
      <c r="E169" s="16">
        <f t="shared" si="5"/>
        <v>-89170.59</v>
      </c>
      <c r="F169" s="14">
        <v>-13237.19</v>
      </c>
      <c r="G169" s="14">
        <v>0</v>
      </c>
      <c r="H169" s="14">
        <v>0</v>
      </c>
      <c r="I169" s="9">
        <f t="shared" si="6"/>
        <v>-13237.19</v>
      </c>
    </row>
    <row r="170" spans="1:9" x14ac:dyDescent="0.25">
      <c r="A170" s="14">
        <v>3134</v>
      </c>
      <c r="B170" s="14">
        <v>-13823</v>
      </c>
      <c r="C170" s="14">
        <v>-32162.84</v>
      </c>
      <c r="D170" s="14">
        <v>0</v>
      </c>
      <c r="E170" s="16">
        <f t="shared" si="5"/>
        <v>-45985.84</v>
      </c>
      <c r="F170" s="14">
        <v>-11271.07</v>
      </c>
      <c r="G170" s="14">
        <v>0</v>
      </c>
      <c r="H170" s="14">
        <v>0</v>
      </c>
      <c r="I170" s="9">
        <f t="shared" si="6"/>
        <v>-11271.07</v>
      </c>
    </row>
    <row r="171" spans="1:9" x14ac:dyDescent="0.25">
      <c r="A171" s="14">
        <v>3136</v>
      </c>
      <c r="B171" s="14">
        <v>0</v>
      </c>
      <c r="C171" s="14">
        <v>-17772.12</v>
      </c>
      <c r="D171" s="14">
        <v>0</v>
      </c>
      <c r="E171" s="16">
        <f t="shared" si="5"/>
        <v>-17772.12</v>
      </c>
      <c r="F171" s="14">
        <v>-3110.16</v>
      </c>
      <c r="G171" s="14">
        <v>0</v>
      </c>
      <c r="H171" s="14">
        <v>0</v>
      </c>
      <c r="I171" s="9">
        <f t="shared" si="6"/>
        <v>-3110.16</v>
      </c>
    </row>
    <row r="172" spans="1:9" x14ac:dyDescent="0.25">
      <c r="A172" s="14">
        <v>3137</v>
      </c>
      <c r="B172" s="14">
        <v>-68409.52</v>
      </c>
      <c r="C172" s="14">
        <v>0</v>
      </c>
      <c r="D172" s="14">
        <v>0</v>
      </c>
      <c r="E172" s="16">
        <f t="shared" si="5"/>
        <v>-68409.52</v>
      </c>
      <c r="F172" s="14">
        <v>-4935</v>
      </c>
      <c r="G172" s="14">
        <v>0</v>
      </c>
      <c r="H172" s="14">
        <v>0</v>
      </c>
      <c r="I172" s="9">
        <f t="shared" si="6"/>
        <v>-4935</v>
      </c>
    </row>
    <row r="173" spans="1:9" x14ac:dyDescent="0.25">
      <c r="A173" s="14">
        <v>3138</v>
      </c>
      <c r="B173" s="14">
        <v>-61461.97</v>
      </c>
      <c r="C173" s="14">
        <v>0</v>
      </c>
      <c r="D173" s="14">
        <v>0</v>
      </c>
      <c r="E173" s="16">
        <f t="shared" si="5"/>
        <v>-61461.97</v>
      </c>
      <c r="F173" s="14">
        <v>-6715.6</v>
      </c>
      <c r="G173" s="14">
        <v>0</v>
      </c>
      <c r="H173" s="14">
        <v>0</v>
      </c>
      <c r="I173" s="9">
        <f t="shared" si="6"/>
        <v>-6715.6</v>
      </c>
    </row>
    <row r="174" spans="1:9" x14ac:dyDescent="0.25">
      <c r="A174" s="14">
        <v>3139</v>
      </c>
      <c r="B174" s="14">
        <v>0</v>
      </c>
      <c r="C174" s="14">
        <v>-43397.700000000004</v>
      </c>
      <c r="D174" s="14">
        <v>0</v>
      </c>
      <c r="E174" s="16">
        <f t="shared" si="5"/>
        <v>-43397.700000000004</v>
      </c>
      <c r="F174" s="14">
        <v>-3073.01</v>
      </c>
      <c r="G174" s="14">
        <v>0</v>
      </c>
      <c r="H174" s="14">
        <v>0</v>
      </c>
      <c r="I174" s="9">
        <f t="shared" si="6"/>
        <v>-3073.01</v>
      </c>
    </row>
    <row r="175" spans="1:9" x14ac:dyDescent="0.25">
      <c r="A175" s="14">
        <v>3145</v>
      </c>
      <c r="B175" s="14">
        <v>-36653.660000000003</v>
      </c>
      <c r="C175" s="14">
        <v>-88225.37</v>
      </c>
      <c r="D175" s="14">
        <v>0</v>
      </c>
      <c r="E175" s="16">
        <f t="shared" si="5"/>
        <v>-124879.03</v>
      </c>
      <c r="F175" s="14">
        <v>-13180.39</v>
      </c>
      <c r="G175" s="14">
        <v>0</v>
      </c>
      <c r="H175" s="14">
        <v>0</v>
      </c>
      <c r="I175" s="9">
        <f t="shared" si="6"/>
        <v>-13180.39</v>
      </c>
    </row>
    <row r="176" spans="1:9" x14ac:dyDescent="0.25">
      <c r="A176" s="14">
        <v>3146</v>
      </c>
      <c r="B176" s="14">
        <v>-47598.400000000001</v>
      </c>
      <c r="C176" s="14">
        <v>0</v>
      </c>
      <c r="D176" s="14">
        <v>0</v>
      </c>
      <c r="E176" s="16">
        <f t="shared" si="5"/>
        <v>-47598.400000000001</v>
      </c>
      <c r="F176" s="14">
        <v>-694.08</v>
      </c>
      <c r="G176" s="14">
        <v>0</v>
      </c>
      <c r="H176" s="14">
        <v>-722</v>
      </c>
      <c r="I176" s="9">
        <f t="shared" si="6"/>
        <v>-1416.08</v>
      </c>
    </row>
    <row r="177" spans="1:9" x14ac:dyDescent="0.25">
      <c r="A177" s="14">
        <v>3149</v>
      </c>
      <c r="B177" s="14">
        <v>-31777.24</v>
      </c>
      <c r="C177" s="14">
        <v>-120582.93000000001</v>
      </c>
      <c r="D177" s="14">
        <v>0</v>
      </c>
      <c r="E177" s="16">
        <f t="shared" si="5"/>
        <v>-152360.17000000001</v>
      </c>
      <c r="F177" s="14">
        <v>-5117.12</v>
      </c>
      <c r="G177" s="14">
        <v>0</v>
      </c>
      <c r="H177" s="14">
        <v>0</v>
      </c>
      <c r="I177" s="9">
        <f t="shared" si="6"/>
        <v>-5117.12</v>
      </c>
    </row>
    <row r="178" spans="1:9" x14ac:dyDescent="0.25">
      <c r="A178" s="14">
        <v>3150</v>
      </c>
      <c r="B178" s="14">
        <v>-3350</v>
      </c>
      <c r="C178" s="14">
        <v>-7372.16</v>
      </c>
      <c r="D178" s="14">
        <v>0</v>
      </c>
      <c r="E178" s="16">
        <f t="shared" si="5"/>
        <v>-10722.16</v>
      </c>
      <c r="F178" s="14">
        <v>0</v>
      </c>
      <c r="G178" s="14">
        <v>0</v>
      </c>
      <c r="H178" s="14">
        <v>0</v>
      </c>
      <c r="I178" s="9">
        <f t="shared" si="6"/>
        <v>0</v>
      </c>
    </row>
    <row r="179" spans="1:9" x14ac:dyDescent="0.25">
      <c r="A179" s="14">
        <v>3153</v>
      </c>
      <c r="B179" s="14">
        <v>0</v>
      </c>
      <c r="C179" s="14">
        <v>-55088.090000000004</v>
      </c>
      <c r="D179" s="14">
        <v>0</v>
      </c>
      <c r="E179" s="16">
        <f t="shared" si="5"/>
        <v>-55088.090000000004</v>
      </c>
      <c r="F179" s="14">
        <v>-3909.27</v>
      </c>
      <c r="G179" s="14">
        <v>0</v>
      </c>
      <c r="H179" s="14">
        <v>0</v>
      </c>
      <c r="I179" s="9">
        <f t="shared" si="6"/>
        <v>-3909.27</v>
      </c>
    </row>
    <row r="180" spans="1:9" x14ac:dyDescent="0.25">
      <c r="A180" s="14">
        <v>3154</v>
      </c>
      <c r="B180" s="14">
        <v>-15203.02</v>
      </c>
      <c r="C180" s="14">
        <v>-80258.44</v>
      </c>
      <c r="D180" s="14">
        <v>0</v>
      </c>
      <c r="E180" s="16">
        <f t="shared" si="5"/>
        <v>-95461.46</v>
      </c>
      <c r="F180" s="14">
        <v>-11660.91</v>
      </c>
      <c r="G180" s="14">
        <v>0</v>
      </c>
      <c r="H180" s="14">
        <v>0</v>
      </c>
      <c r="I180" s="9">
        <f t="shared" si="6"/>
        <v>-11660.91</v>
      </c>
    </row>
    <row r="181" spans="1:9" x14ac:dyDescent="0.25">
      <c r="A181" s="14">
        <v>3155</v>
      </c>
      <c r="B181" s="14">
        <v>-6645</v>
      </c>
      <c r="C181" s="14">
        <v>-84825.24</v>
      </c>
      <c r="D181" s="14">
        <v>0</v>
      </c>
      <c r="E181" s="16">
        <f t="shared" si="5"/>
        <v>-91470.24</v>
      </c>
      <c r="F181" s="14">
        <v>0</v>
      </c>
      <c r="G181" s="14">
        <v>0</v>
      </c>
      <c r="H181" s="14">
        <v>0</v>
      </c>
      <c r="I181" s="9">
        <f t="shared" si="6"/>
        <v>0</v>
      </c>
    </row>
    <row r="182" spans="1:9" x14ac:dyDescent="0.25">
      <c r="A182" s="14">
        <v>3158</v>
      </c>
      <c r="B182" s="14">
        <v>-1961.4</v>
      </c>
      <c r="C182" s="14">
        <v>-42985.55</v>
      </c>
      <c r="D182" s="14">
        <v>0</v>
      </c>
      <c r="E182" s="16">
        <f t="shared" si="5"/>
        <v>-44946.950000000004</v>
      </c>
      <c r="F182" s="14">
        <v>-3508.57</v>
      </c>
      <c r="G182" s="14">
        <v>0</v>
      </c>
      <c r="H182" s="14">
        <v>0</v>
      </c>
      <c r="I182" s="9">
        <f t="shared" si="6"/>
        <v>-3508.57</v>
      </c>
    </row>
    <row r="183" spans="1:9" x14ac:dyDescent="0.25">
      <c r="A183" s="14">
        <v>3159</v>
      </c>
      <c r="B183" s="14">
        <v>-24389.49</v>
      </c>
      <c r="C183" s="14">
        <v>-73449.95</v>
      </c>
      <c r="D183" s="14">
        <v>0</v>
      </c>
      <c r="E183" s="16">
        <f t="shared" si="5"/>
        <v>-97839.44</v>
      </c>
      <c r="F183" s="14">
        <v>0</v>
      </c>
      <c r="G183" s="14">
        <v>0</v>
      </c>
      <c r="H183" s="14">
        <v>0</v>
      </c>
      <c r="I183" s="9">
        <f t="shared" si="6"/>
        <v>0</v>
      </c>
    </row>
    <row r="184" spans="1:9" x14ac:dyDescent="0.25">
      <c r="A184" s="14">
        <v>3160</v>
      </c>
      <c r="B184" s="14">
        <v>-19254.73</v>
      </c>
      <c r="C184" s="14">
        <v>-59251.64</v>
      </c>
      <c r="D184" s="14">
        <v>0</v>
      </c>
      <c r="E184" s="16">
        <f t="shared" si="5"/>
        <v>-78506.37</v>
      </c>
      <c r="F184" s="14">
        <v>-6729.39</v>
      </c>
      <c r="G184" s="14">
        <v>0</v>
      </c>
      <c r="H184" s="14">
        <v>-16708.420000000002</v>
      </c>
      <c r="I184" s="9">
        <f t="shared" si="6"/>
        <v>-23437.81</v>
      </c>
    </row>
    <row r="185" spans="1:9" x14ac:dyDescent="0.25">
      <c r="A185" s="14">
        <v>3167</v>
      </c>
      <c r="B185" s="14">
        <v>-12204.02</v>
      </c>
      <c r="C185" s="14">
        <v>-77083.8</v>
      </c>
      <c r="D185" s="14">
        <v>0</v>
      </c>
      <c r="E185" s="16">
        <f t="shared" si="5"/>
        <v>-89287.82</v>
      </c>
      <c r="F185" s="14">
        <v>-527.5</v>
      </c>
      <c r="G185" s="14">
        <v>0</v>
      </c>
      <c r="H185" s="14">
        <v>0</v>
      </c>
      <c r="I185" s="9">
        <f t="shared" si="6"/>
        <v>-527.5</v>
      </c>
    </row>
    <row r="186" spans="1:9" x14ac:dyDescent="0.25">
      <c r="A186" s="14">
        <v>3168</v>
      </c>
      <c r="B186" s="14">
        <v>-134603.69</v>
      </c>
      <c r="C186" s="14">
        <v>0</v>
      </c>
      <c r="D186" s="14">
        <v>0</v>
      </c>
      <c r="E186" s="16">
        <f t="shared" si="5"/>
        <v>-134603.69</v>
      </c>
      <c r="F186" s="14">
        <v>-13507.5</v>
      </c>
      <c r="G186" s="14">
        <v>0</v>
      </c>
      <c r="H186" s="14">
        <v>0</v>
      </c>
      <c r="I186" s="9">
        <f t="shared" si="6"/>
        <v>-13507.5</v>
      </c>
    </row>
    <row r="187" spans="1:9" x14ac:dyDescent="0.25">
      <c r="A187" s="14">
        <v>3169</v>
      </c>
      <c r="B187" s="14">
        <v>0</v>
      </c>
      <c r="C187" s="14">
        <v>-53864.840000000004</v>
      </c>
      <c r="D187" s="14">
        <v>0</v>
      </c>
      <c r="E187" s="16">
        <f t="shared" si="5"/>
        <v>-53864.840000000004</v>
      </c>
      <c r="F187" s="14">
        <v>-15967.390000000001</v>
      </c>
      <c r="G187" s="14">
        <v>0</v>
      </c>
      <c r="H187" s="14">
        <v>0</v>
      </c>
      <c r="I187" s="9">
        <f t="shared" si="6"/>
        <v>-15967.390000000001</v>
      </c>
    </row>
    <row r="188" spans="1:9" x14ac:dyDescent="0.25">
      <c r="A188" s="14">
        <v>3171</v>
      </c>
      <c r="B188" s="14">
        <v>-38448.76</v>
      </c>
      <c r="C188" s="14">
        <v>-57342.29</v>
      </c>
      <c r="D188" s="14">
        <v>0</v>
      </c>
      <c r="E188" s="16">
        <f t="shared" si="5"/>
        <v>-95791.05</v>
      </c>
      <c r="F188" s="14">
        <v>-13025.06</v>
      </c>
      <c r="G188" s="14">
        <v>0</v>
      </c>
      <c r="H188" s="14">
        <v>0</v>
      </c>
      <c r="I188" s="9">
        <f t="shared" si="6"/>
        <v>-13025.06</v>
      </c>
    </row>
    <row r="189" spans="1:9" x14ac:dyDescent="0.25">
      <c r="A189" s="14">
        <v>3175</v>
      </c>
      <c r="B189" s="14">
        <v>-2462.92</v>
      </c>
      <c r="C189" s="14">
        <v>-116684.56</v>
      </c>
      <c r="D189" s="14">
        <v>0</v>
      </c>
      <c r="E189" s="16">
        <f t="shared" ref="E189:E251" si="7">SUM(B189:D189)</f>
        <v>-119147.48</v>
      </c>
      <c r="F189" s="14">
        <v>0</v>
      </c>
      <c r="G189" s="14">
        <v>0</v>
      </c>
      <c r="H189" s="14">
        <v>0</v>
      </c>
      <c r="I189" s="9">
        <f t="shared" ref="I189:I251" si="8">SUM(F189:H189)</f>
        <v>0</v>
      </c>
    </row>
    <row r="190" spans="1:9" x14ac:dyDescent="0.25">
      <c r="A190" s="14">
        <v>3178</v>
      </c>
      <c r="B190" s="14">
        <v>-260606.65</v>
      </c>
      <c r="C190" s="14">
        <v>0</v>
      </c>
      <c r="D190" s="14">
        <v>0</v>
      </c>
      <c r="E190" s="16">
        <f t="shared" si="7"/>
        <v>-260606.65</v>
      </c>
      <c r="F190" s="14">
        <v>-8544.98</v>
      </c>
      <c r="G190" s="14">
        <v>0</v>
      </c>
      <c r="H190" s="14">
        <v>-5860.81</v>
      </c>
      <c r="I190" s="9">
        <f t="shared" si="8"/>
        <v>-14405.79</v>
      </c>
    </row>
    <row r="191" spans="1:9" x14ac:dyDescent="0.25">
      <c r="A191" s="14">
        <v>3179</v>
      </c>
      <c r="B191" s="14">
        <v>-193806.39</v>
      </c>
      <c r="C191" s="14">
        <v>0</v>
      </c>
      <c r="D191" s="14">
        <v>0</v>
      </c>
      <c r="E191" s="16">
        <f t="shared" si="7"/>
        <v>-193806.39</v>
      </c>
      <c r="F191" s="14">
        <v>29898.720000000001</v>
      </c>
      <c r="G191" s="14">
        <v>0</v>
      </c>
      <c r="H191" s="14">
        <v>0</v>
      </c>
      <c r="I191" s="9">
        <f t="shared" si="8"/>
        <v>29898.720000000001</v>
      </c>
    </row>
    <row r="192" spans="1:9" x14ac:dyDescent="0.25">
      <c r="A192" s="14">
        <v>3181</v>
      </c>
      <c r="B192" s="14">
        <v>-9801.48</v>
      </c>
      <c r="C192" s="14">
        <v>-192575.21</v>
      </c>
      <c r="D192" s="14">
        <v>0</v>
      </c>
      <c r="E192" s="16">
        <f t="shared" si="7"/>
        <v>-202376.69</v>
      </c>
      <c r="F192" s="14">
        <v>0</v>
      </c>
      <c r="G192" s="14">
        <v>0</v>
      </c>
      <c r="H192" s="14">
        <v>0</v>
      </c>
      <c r="I192" s="9">
        <f t="shared" si="8"/>
        <v>0</v>
      </c>
    </row>
    <row r="193" spans="1:9" x14ac:dyDescent="0.25">
      <c r="A193" s="14">
        <v>3182</v>
      </c>
      <c r="B193" s="14">
        <v>-65492</v>
      </c>
      <c r="C193" s="14">
        <v>-147738.64000000001</v>
      </c>
      <c r="D193" s="14">
        <v>0</v>
      </c>
      <c r="E193" s="16">
        <f t="shared" si="7"/>
        <v>-213230.64</v>
      </c>
      <c r="F193" s="14">
        <v>0</v>
      </c>
      <c r="G193" s="14">
        <v>0</v>
      </c>
      <c r="H193" s="14">
        <v>0</v>
      </c>
      <c r="I193" s="9">
        <f t="shared" si="8"/>
        <v>0</v>
      </c>
    </row>
    <row r="194" spans="1:9" x14ac:dyDescent="0.25">
      <c r="A194" s="14">
        <v>3183</v>
      </c>
      <c r="B194" s="14">
        <v>-11562</v>
      </c>
      <c r="C194" s="14">
        <v>-8839.41</v>
      </c>
      <c r="D194" s="14">
        <v>0</v>
      </c>
      <c r="E194" s="16">
        <f t="shared" si="7"/>
        <v>-20401.41</v>
      </c>
      <c r="F194" s="14">
        <v>0</v>
      </c>
      <c r="G194" s="14">
        <v>0</v>
      </c>
      <c r="H194" s="14">
        <v>0</v>
      </c>
      <c r="I194" s="9">
        <f t="shared" si="8"/>
        <v>0</v>
      </c>
    </row>
    <row r="195" spans="1:9" x14ac:dyDescent="0.25">
      <c r="A195" s="14">
        <v>3186</v>
      </c>
      <c r="B195" s="14">
        <v>0</v>
      </c>
      <c r="C195" s="14">
        <v>-77480.05</v>
      </c>
      <c r="D195" s="14">
        <v>0</v>
      </c>
      <c r="E195" s="16">
        <f t="shared" si="7"/>
        <v>-77480.05</v>
      </c>
      <c r="F195" s="14">
        <v>-17305.420000000002</v>
      </c>
      <c r="G195" s="14">
        <v>0</v>
      </c>
      <c r="H195" s="14">
        <v>0</v>
      </c>
      <c r="I195" s="9">
        <f t="shared" si="8"/>
        <v>-17305.420000000002</v>
      </c>
    </row>
    <row r="196" spans="1:9" x14ac:dyDescent="0.25">
      <c r="A196" s="14">
        <v>3198</v>
      </c>
      <c r="B196" s="14">
        <v>-14545.95</v>
      </c>
      <c r="C196" s="14">
        <v>-69675.040000000008</v>
      </c>
      <c r="D196" s="14">
        <v>0</v>
      </c>
      <c r="E196" s="16">
        <f t="shared" si="7"/>
        <v>-84220.99</v>
      </c>
      <c r="F196" s="14">
        <v>-7107.6900000000005</v>
      </c>
      <c r="G196" s="14">
        <v>0</v>
      </c>
      <c r="H196" s="14">
        <v>0</v>
      </c>
      <c r="I196" s="9">
        <f t="shared" si="8"/>
        <v>-7107.6900000000005</v>
      </c>
    </row>
    <row r="197" spans="1:9" x14ac:dyDescent="0.25">
      <c r="A197" s="14">
        <v>3199</v>
      </c>
      <c r="B197" s="14">
        <v>-4859.95</v>
      </c>
      <c r="C197" s="14">
        <v>-122018.22</v>
      </c>
      <c r="D197" s="14">
        <v>0</v>
      </c>
      <c r="E197" s="16">
        <f t="shared" si="7"/>
        <v>-126878.17</v>
      </c>
      <c r="F197" s="14">
        <v>-0.15</v>
      </c>
      <c r="G197" s="14">
        <v>0</v>
      </c>
      <c r="H197" s="14">
        <v>0</v>
      </c>
      <c r="I197" s="9">
        <f t="shared" si="8"/>
        <v>-0.15</v>
      </c>
    </row>
    <row r="198" spans="1:9" x14ac:dyDescent="0.25">
      <c r="A198" s="14">
        <v>3201</v>
      </c>
      <c r="B198" s="14">
        <v>-61812.83</v>
      </c>
      <c r="C198" s="14">
        <v>0</v>
      </c>
      <c r="D198" s="14">
        <v>0</v>
      </c>
      <c r="E198" s="16">
        <f t="shared" si="7"/>
        <v>-61812.83</v>
      </c>
      <c r="F198" s="14">
        <v>-4862.3500000000004</v>
      </c>
      <c r="G198" s="14">
        <v>0</v>
      </c>
      <c r="H198" s="14">
        <v>0</v>
      </c>
      <c r="I198" s="9">
        <f t="shared" si="8"/>
        <v>-4862.3500000000004</v>
      </c>
    </row>
    <row r="199" spans="1:9" x14ac:dyDescent="0.25">
      <c r="A199" s="14">
        <v>3282</v>
      </c>
      <c r="B199" s="14">
        <v>0</v>
      </c>
      <c r="C199" s="14">
        <v>-68542.080000000002</v>
      </c>
      <c r="D199" s="14">
        <v>0</v>
      </c>
      <c r="E199" s="16">
        <f t="shared" si="7"/>
        <v>-68542.080000000002</v>
      </c>
      <c r="F199" s="14">
        <v>0</v>
      </c>
      <c r="G199" s="14">
        <v>0</v>
      </c>
      <c r="H199" s="14">
        <v>0</v>
      </c>
      <c r="I199" s="9">
        <f t="shared" si="8"/>
        <v>0</v>
      </c>
    </row>
    <row r="200" spans="1:9" x14ac:dyDescent="0.25">
      <c r="A200" s="14">
        <v>3284</v>
      </c>
      <c r="B200" s="14">
        <v>-3831.31</v>
      </c>
      <c r="C200" s="14">
        <v>-230560.15</v>
      </c>
      <c r="D200" s="14">
        <v>0</v>
      </c>
      <c r="E200" s="16">
        <f t="shared" si="7"/>
        <v>-234391.46</v>
      </c>
      <c r="F200" s="14">
        <v>27260.9</v>
      </c>
      <c r="G200" s="14">
        <v>0</v>
      </c>
      <c r="H200" s="14">
        <v>0</v>
      </c>
      <c r="I200" s="9">
        <f t="shared" si="8"/>
        <v>27260.9</v>
      </c>
    </row>
    <row r="201" spans="1:9" x14ac:dyDescent="0.25">
      <c r="A201" s="14">
        <v>3289</v>
      </c>
      <c r="B201" s="14">
        <v>-24455.46</v>
      </c>
      <c r="C201" s="14">
        <v>-133854.63</v>
      </c>
      <c r="D201" s="14">
        <v>0</v>
      </c>
      <c r="E201" s="16">
        <f t="shared" si="7"/>
        <v>-158310.09</v>
      </c>
      <c r="F201" s="14">
        <v>0</v>
      </c>
      <c r="G201" s="14">
        <v>0</v>
      </c>
      <c r="H201" s="14">
        <v>0</v>
      </c>
      <c r="I201" s="9">
        <f t="shared" si="8"/>
        <v>0</v>
      </c>
    </row>
    <row r="202" spans="1:9" x14ac:dyDescent="0.25">
      <c r="A202" s="14">
        <v>3294</v>
      </c>
      <c r="B202" s="14">
        <v>0</v>
      </c>
      <c r="C202" s="14">
        <v>-101513.63</v>
      </c>
      <c r="D202" s="14">
        <v>0</v>
      </c>
      <c r="E202" s="16">
        <f t="shared" si="7"/>
        <v>-101513.63</v>
      </c>
      <c r="F202" s="14">
        <v>-11842.02</v>
      </c>
      <c r="G202" s="14">
        <v>0</v>
      </c>
      <c r="H202" s="14">
        <v>0</v>
      </c>
      <c r="I202" s="9">
        <f t="shared" si="8"/>
        <v>-11842.02</v>
      </c>
    </row>
    <row r="203" spans="1:9" x14ac:dyDescent="0.25">
      <c r="A203" s="14">
        <v>3295</v>
      </c>
      <c r="B203" s="14">
        <v>-34898.879999999997</v>
      </c>
      <c r="C203" s="14">
        <v>-208446.03</v>
      </c>
      <c r="D203" s="14">
        <v>0</v>
      </c>
      <c r="E203" s="16">
        <f t="shared" si="7"/>
        <v>-243344.91</v>
      </c>
      <c r="F203" s="14">
        <v>-15557.29</v>
      </c>
      <c r="G203" s="14">
        <v>0</v>
      </c>
      <c r="H203" s="14">
        <v>0</v>
      </c>
      <c r="I203" s="9">
        <f t="shared" si="8"/>
        <v>-15557.29</v>
      </c>
    </row>
    <row r="204" spans="1:9" x14ac:dyDescent="0.25">
      <c r="A204" s="14">
        <v>3296</v>
      </c>
      <c r="B204" s="14">
        <v>-290640.45</v>
      </c>
      <c r="C204" s="14">
        <v>0</v>
      </c>
      <c r="D204" s="14">
        <v>0</v>
      </c>
      <c r="E204" s="16">
        <f t="shared" si="7"/>
        <v>-290640.45</v>
      </c>
      <c r="F204" s="14">
        <v>-16339.24</v>
      </c>
      <c r="G204" s="14">
        <v>0</v>
      </c>
      <c r="H204" s="14">
        <v>0</v>
      </c>
      <c r="I204" s="9">
        <f t="shared" si="8"/>
        <v>-16339.24</v>
      </c>
    </row>
    <row r="205" spans="1:9" x14ac:dyDescent="0.25">
      <c r="A205" s="14">
        <v>3297</v>
      </c>
      <c r="B205" s="14">
        <v>0</v>
      </c>
      <c r="C205" s="14">
        <v>-295901.57</v>
      </c>
      <c r="D205" s="14">
        <v>0</v>
      </c>
      <c r="E205" s="16">
        <f t="shared" si="7"/>
        <v>-295901.57</v>
      </c>
      <c r="F205" s="14">
        <v>-176.43</v>
      </c>
      <c r="G205" s="14">
        <v>0</v>
      </c>
      <c r="H205" s="14">
        <v>0</v>
      </c>
      <c r="I205" s="9">
        <f t="shared" si="8"/>
        <v>-176.43</v>
      </c>
    </row>
    <row r="206" spans="1:9" x14ac:dyDescent="0.25">
      <c r="A206" s="14">
        <v>3298</v>
      </c>
      <c r="B206" s="14">
        <v>0</v>
      </c>
      <c r="C206" s="14">
        <v>-18902.37</v>
      </c>
      <c r="D206" s="14">
        <v>0</v>
      </c>
      <c r="E206" s="16">
        <f t="shared" si="7"/>
        <v>-18902.37</v>
      </c>
      <c r="F206" s="14">
        <v>-328.97</v>
      </c>
      <c r="G206" s="14">
        <v>0</v>
      </c>
      <c r="H206" s="14">
        <v>0</v>
      </c>
      <c r="I206" s="9">
        <f t="shared" si="8"/>
        <v>-328.97</v>
      </c>
    </row>
    <row r="207" spans="1:9" x14ac:dyDescent="0.25">
      <c r="A207" s="14">
        <v>3299</v>
      </c>
      <c r="B207" s="14">
        <v>0</v>
      </c>
      <c r="C207" s="14">
        <v>-158400.83000000002</v>
      </c>
      <c r="D207" s="14">
        <v>0</v>
      </c>
      <c r="E207" s="16">
        <f t="shared" si="7"/>
        <v>-158400.83000000002</v>
      </c>
      <c r="F207" s="14">
        <v>-4502.93</v>
      </c>
      <c r="G207" s="14">
        <v>0</v>
      </c>
      <c r="H207" s="14">
        <v>0</v>
      </c>
      <c r="I207" s="9">
        <f t="shared" si="8"/>
        <v>-4502.93</v>
      </c>
    </row>
    <row r="208" spans="1:9" x14ac:dyDescent="0.25">
      <c r="A208" s="14">
        <v>3303</v>
      </c>
      <c r="B208" s="14">
        <v>0</v>
      </c>
      <c r="C208" s="14">
        <v>-8790.34</v>
      </c>
      <c r="D208" s="14">
        <v>0</v>
      </c>
      <c r="E208" s="16">
        <f t="shared" si="7"/>
        <v>-8790.34</v>
      </c>
      <c r="F208" s="14">
        <v>-4371.1500000000005</v>
      </c>
      <c r="G208" s="14">
        <v>0</v>
      </c>
      <c r="H208" s="14">
        <v>0</v>
      </c>
      <c r="I208" s="9">
        <f t="shared" si="8"/>
        <v>-4371.1500000000005</v>
      </c>
    </row>
    <row r="209" spans="1:9" x14ac:dyDescent="0.25">
      <c r="A209" s="14">
        <v>3307</v>
      </c>
      <c r="B209" s="14">
        <v>0</v>
      </c>
      <c r="C209" s="14">
        <v>-110822.98</v>
      </c>
      <c r="D209" s="14">
        <v>0</v>
      </c>
      <c r="E209" s="16">
        <f t="shared" si="7"/>
        <v>-110822.98</v>
      </c>
      <c r="F209" s="14">
        <v>26521.59</v>
      </c>
      <c r="G209" s="14">
        <v>0</v>
      </c>
      <c r="H209" s="14">
        <v>-19179.86</v>
      </c>
      <c r="I209" s="9">
        <f t="shared" si="8"/>
        <v>7341.73</v>
      </c>
    </row>
    <row r="210" spans="1:9" x14ac:dyDescent="0.25">
      <c r="A210" s="14">
        <v>3308</v>
      </c>
      <c r="B210" s="14">
        <v>-4658</v>
      </c>
      <c r="C210" s="14">
        <v>-30405.03</v>
      </c>
      <c r="D210" s="14">
        <v>0</v>
      </c>
      <c r="E210" s="16">
        <f t="shared" si="7"/>
        <v>-35063.03</v>
      </c>
      <c r="F210" s="14">
        <v>-26390.46</v>
      </c>
      <c r="G210" s="14">
        <v>0</v>
      </c>
      <c r="H210" s="14">
        <v>0</v>
      </c>
      <c r="I210" s="9">
        <f t="shared" si="8"/>
        <v>-26390.46</v>
      </c>
    </row>
    <row r="211" spans="1:9" x14ac:dyDescent="0.25">
      <c r="A211" s="14">
        <v>3309</v>
      </c>
      <c r="B211" s="14">
        <v>0</v>
      </c>
      <c r="C211" s="14">
        <v>-67823.25</v>
      </c>
      <c r="D211" s="14">
        <v>0</v>
      </c>
      <c r="E211" s="16">
        <f t="shared" si="7"/>
        <v>-67823.25</v>
      </c>
      <c r="F211" s="14">
        <v>0</v>
      </c>
      <c r="G211" s="14">
        <v>0</v>
      </c>
      <c r="H211" s="14">
        <v>0</v>
      </c>
      <c r="I211" s="9">
        <f t="shared" si="8"/>
        <v>0</v>
      </c>
    </row>
    <row r="212" spans="1:9" x14ac:dyDescent="0.25">
      <c r="A212" s="14">
        <v>3312</v>
      </c>
      <c r="B212" s="14">
        <v>0</v>
      </c>
      <c r="C212" s="14">
        <v>-8170.26</v>
      </c>
      <c r="D212" s="14">
        <v>0</v>
      </c>
      <c r="E212" s="16">
        <f t="shared" si="7"/>
        <v>-8170.26</v>
      </c>
      <c r="F212" s="14">
        <v>-8969.2199999999993</v>
      </c>
      <c r="G212" s="14">
        <v>0</v>
      </c>
      <c r="H212" s="14">
        <v>-647.46</v>
      </c>
      <c r="I212" s="9">
        <f t="shared" si="8"/>
        <v>-9616.68</v>
      </c>
    </row>
    <row r="213" spans="1:9" x14ac:dyDescent="0.25">
      <c r="A213" s="14">
        <v>3314</v>
      </c>
      <c r="B213" s="14">
        <v>0</v>
      </c>
      <c r="C213" s="14">
        <v>-43560.35</v>
      </c>
      <c r="D213" s="14">
        <v>0</v>
      </c>
      <c r="E213" s="16">
        <f t="shared" si="7"/>
        <v>-43560.35</v>
      </c>
      <c r="F213" s="14">
        <v>-11563.31</v>
      </c>
      <c r="G213" s="14">
        <v>0</v>
      </c>
      <c r="H213" s="14">
        <v>0</v>
      </c>
      <c r="I213" s="9">
        <f t="shared" si="8"/>
        <v>-11563.31</v>
      </c>
    </row>
    <row r="214" spans="1:9" x14ac:dyDescent="0.25">
      <c r="A214" s="14">
        <v>3317</v>
      </c>
      <c r="B214" s="14">
        <v>0</v>
      </c>
      <c r="C214" s="14">
        <v>-176860.16</v>
      </c>
      <c r="D214" s="14">
        <v>0</v>
      </c>
      <c r="E214" s="16">
        <f t="shared" si="7"/>
        <v>-176860.16</v>
      </c>
      <c r="F214" s="14">
        <v>-12577.67</v>
      </c>
      <c r="G214" s="14">
        <v>0</v>
      </c>
      <c r="H214" s="14">
        <v>0</v>
      </c>
      <c r="I214" s="9">
        <f t="shared" si="8"/>
        <v>-12577.67</v>
      </c>
    </row>
    <row r="215" spans="1:9" x14ac:dyDescent="0.25">
      <c r="A215" s="14">
        <v>3318</v>
      </c>
      <c r="B215" s="14">
        <v>0</v>
      </c>
      <c r="C215" s="14">
        <v>-74325.22</v>
      </c>
      <c r="D215" s="14">
        <v>0</v>
      </c>
      <c r="E215" s="16">
        <f t="shared" si="7"/>
        <v>-74325.22</v>
      </c>
      <c r="F215" s="14">
        <v>0</v>
      </c>
      <c r="G215" s="14">
        <v>0</v>
      </c>
      <c r="H215" s="14">
        <v>0</v>
      </c>
      <c r="I215" s="9">
        <f t="shared" si="8"/>
        <v>0</v>
      </c>
    </row>
    <row r="216" spans="1:9" x14ac:dyDescent="0.25">
      <c r="A216" s="14">
        <v>3320</v>
      </c>
      <c r="B216" s="14">
        <v>0</v>
      </c>
      <c r="C216" s="14">
        <v>-21129.78</v>
      </c>
      <c r="D216" s="14">
        <v>0</v>
      </c>
      <c r="E216" s="16">
        <f t="shared" si="7"/>
        <v>-21129.78</v>
      </c>
      <c r="F216" s="14">
        <v>-2682.28</v>
      </c>
      <c r="G216" s="14">
        <v>0</v>
      </c>
      <c r="H216" s="14">
        <v>0</v>
      </c>
      <c r="I216" s="9">
        <f t="shared" si="8"/>
        <v>-2682.28</v>
      </c>
    </row>
    <row r="217" spans="1:9" x14ac:dyDescent="0.25">
      <c r="A217" s="14">
        <v>3322</v>
      </c>
      <c r="B217" s="14">
        <v>0</v>
      </c>
      <c r="C217" s="14">
        <v>-301268.19</v>
      </c>
      <c r="D217" s="14">
        <v>0</v>
      </c>
      <c r="E217" s="16">
        <f t="shared" si="7"/>
        <v>-301268.19</v>
      </c>
      <c r="F217" s="14">
        <v>-3979.9900000000002</v>
      </c>
      <c r="G217" s="14">
        <v>0</v>
      </c>
      <c r="H217" s="14">
        <v>0</v>
      </c>
      <c r="I217" s="9">
        <f t="shared" si="8"/>
        <v>-3979.9900000000002</v>
      </c>
    </row>
    <row r="218" spans="1:9" x14ac:dyDescent="0.25">
      <c r="A218" s="14">
        <v>3323</v>
      </c>
      <c r="B218" s="14">
        <v>0</v>
      </c>
      <c r="C218" s="14">
        <v>-45965.22</v>
      </c>
      <c r="D218" s="14">
        <v>0</v>
      </c>
      <c r="E218" s="16">
        <f t="shared" si="7"/>
        <v>-45965.22</v>
      </c>
      <c r="F218" s="14">
        <v>0</v>
      </c>
      <c r="G218" s="14">
        <v>0</v>
      </c>
      <c r="H218" s="14">
        <v>0</v>
      </c>
      <c r="I218" s="9">
        <f t="shared" si="8"/>
        <v>0</v>
      </c>
    </row>
    <row r="219" spans="1:9" x14ac:dyDescent="0.25">
      <c r="A219" s="14">
        <v>3325</v>
      </c>
      <c r="B219" s="14">
        <v>0</v>
      </c>
      <c r="C219" s="14">
        <v>-88352.44</v>
      </c>
      <c r="D219" s="14">
        <v>0</v>
      </c>
      <c r="E219" s="16">
        <f t="shared" si="7"/>
        <v>-88352.44</v>
      </c>
      <c r="F219" s="14">
        <v>-1.28</v>
      </c>
      <c r="G219" s="14">
        <v>0</v>
      </c>
      <c r="H219" s="14">
        <v>0</v>
      </c>
      <c r="I219" s="9">
        <f t="shared" si="8"/>
        <v>-1.28</v>
      </c>
    </row>
    <row r="220" spans="1:9" x14ac:dyDescent="0.25">
      <c r="A220" s="14">
        <v>3328</v>
      </c>
      <c r="B220" s="14">
        <v>-13298</v>
      </c>
      <c r="C220" s="14">
        <v>-57025.5</v>
      </c>
      <c r="D220" s="14">
        <v>0</v>
      </c>
      <c r="E220" s="16">
        <f t="shared" si="7"/>
        <v>-70323.5</v>
      </c>
      <c r="F220" s="14">
        <v>0</v>
      </c>
      <c r="G220" s="14">
        <v>0</v>
      </c>
      <c r="H220" s="14">
        <v>0</v>
      </c>
      <c r="I220" s="9">
        <f t="shared" si="8"/>
        <v>0</v>
      </c>
    </row>
    <row r="221" spans="1:9" x14ac:dyDescent="0.25">
      <c r="A221" s="14">
        <v>3332</v>
      </c>
      <c r="B221" s="14">
        <v>0</v>
      </c>
      <c r="C221" s="14">
        <v>-74539.259999999995</v>
      </c>
      <c r="D221" s="14">
        <v>0</v>
      </c>
      <c r="E221" s="16">
        <f t="shared" si="7"/>
        <v>-74539.259999999995</v>
      </c>
      <c r="F221" s="14">
        <v>0</v>
      </c>
      <c r="G221" s="14">
        <v>0</v>
      </c>
      <c r="H221" s="14">
        <v>0</v>
      </c>
      <c r="I221" s="9">
        <f t="shared" si="8"/>
        <v>0</v>
      </c>
    </row>
    <row r="222" spans="1:9" x14ac:dyDescent="0.25">
      <c r="A222" s="14">
        <v>3337</v>
      </c>
      <c r="B222" s="14">
        <v>0</v>
      </c>
      <c r="C222" s="14">
        <v>-140583.62</v>
      </c>
      <c r="D222" s="14">
        <v>0</v>
      </c>
      <c r="E222" s="16">
        <f t="shared" si="7"/>
        <v>-140583.62</v>
      </c>
      <c r="F222" s="14">
        <v>0</v>
      </c>
      <c r="G222" s="14">
        <v>0</v>
      </c>
      <c r="H222" s="14">
        <v>0</v>
      </c>
      <c r="I222" s="9">
        <f t="shared" si="8"/>
        <v>0</v>
      </c>
    </row>
    <row r="223" spans="1:9" x14ac:dyDescent="0.25">
      <c r="A223" s="14">
        <v>3338</v>
      </c>
      <c r="B223" s="14">
        <v>0</v>
      </c>
      <c r="C223" s="14">
        <v>-204466.78</v>
      </c>
      <c r="D223" s="14">
        <v>0</v>
      </c>
      <c r="E223" s="16">
        <f t="shared" si="7"/>
        <v>-204466.78</v>
      </c>
      <c r="F223" s="14">
        <v>6400.66</v>
      </c>
      <c r="G223" s="14">
        <v>0</v>
      </c>
      <c r="H223" s="14">
        <v>0</v>
      </c>
      <c r="I223" s="9">
        <f t="shared" si="8"/>
        <v>6400.66</v>
      </c>
    </row>
    <row r="224" spans="1:9" x14ac:dyDescent="0.25">
      <c r="A224" s="14">
        <v>3339</v>
      </c>
      <c r="B224" s="14">
        <v>-69201.710000000006</v>
      </c>
      <c r="C224" s="14">
        <v>0</v>
      </c>
      <c r="D224" s="14">
        <v>0</v>
      </c>
      <c r="E224" s="16">
        <f t="shared" si="7"/>
        <v>-69201.710000000006</v>
      </c>
      <c r="F224" s="14">
        <v>0</v>
      </c>
      <c r="G224" s="14">
        <v>0</v>
      </c>
      <c r="H224" s="14">
        <v>0</v>
      </c>
      <c r="I224" s="9">
        <f t="shared" si="8"/>
        <v>0</v>
      </c>
    </row>
    <row r="225" spans="1:9" x14ac:dyDescent="0.25">
      <c r="A225" s="14">
        <v>3340</v>
      </c>
      <c r="B225" s="14">
        <v>-175801.72</v>
      </c>
      <c r="C225" s="14">
        <v>0</v>
      </c>
      <c r="D225" s="14">
        <v>0</v>
      </c>
      <c r="E225" s="16">
        <f t="shared" si="7"/>
        <v>-175801.72</v>
      </c>
      <c r="F225" s="14">
        <v>-6503.28</v>
      </c>
      <c r="G225" s="14">
        <v>0</v>
      </c>
      <c r="H225" s="14">
        <v>0</v>
      </c>
      <c r="I225" s="9">
        <f t="shared" si="8"/>
        <v>-6503.28</v>
      </c>
    </row>
    <row r="226" spans="1:9" x14ac:dyDescent="0.25">
      <c r="A226" s="14">
        <v>3346</v>
      </c>
      <c r="B226" s="14">
        <v>-23198.62</v>
      </c>
      <c r="C226" s="14">
        <v>-85261.28</v>
      </c>
      <c r="D226" s="14">
        <v>0</v>
      </c>
      <c r="E226" s="16">
        <f t="shared" si="7"/>
        <v>-108459.9</v>
      </c>
      <c r="F226" s="14">
        <v>0</v>
      </c>
      <c r="G226" s="14">
        <v>0</v>
      </c>
      <c r="H226" s="14">
        <v>0</v>
      </c>
      <c r="I226" s="9">
        <f t="shared" si="8"/>
        <v>0</v>
      </c>
    </row>
    <row r="227" spans="1:9" x14ac:dyDescent="0.25">
      <c r="A227" s="14">
        <v>3347</v>
      </c>
      <c r="B227" s="14">
        <v>-1291</v>
      </c>
      <c r="C227" s="14">
        <v>-35484.720000000001</v>
      </c>
      <c r="D227" s="14">
        <v>0</v>
      </c>
      <c r="E227" s="16">
        <f t="shared" si="7"/>
        <v>-36775.72</v>
      </c>
      <c r="F227" s="14">
        <v>0</v>
      </c>
      <c r="G227" s="14">
        <v>0</v>
      </c>
      <c r="H227" s="14">
        <v>0</v>
      </c>
      <c r="I227" s="9">
        <f t="shared" si="8"/>
        <v>0</v>
      </c>
    </row>
    <row r="228" spans="1:9" x14ac:dyDescent="0.25">
      <c r="A228" s="14">
        <v>3350</v>
      </c>
      <c r="B228" s="14">
        <v>-94737.38</v>
      </c>
      <c r="C228" s="14">
        <v>0</v>
      </c>
      <c r="D228" s="14">
        <v>0</v>
      </c>
      <c r="E228" s="16">
        <f t="shared" si="7"/>
        <v>-94737.38</v>
      </c>
      <c r="F228" s="14">
        <v>12906.32</v>
      </c>
      <c r="G228" s="14">
        <v>0</v>
      </c>
      <c r="H228" s="14">
        <v>0</v>
      </c>
      <c r="I228" s="9">
        <f t="shared" si="8"/>
        <v>12906.32</v>
      </c>
    </row>
    <row r="229" spans="1:9" x14ac:dyDescent="0.25">
      <c r="A229" s="14">
        <v>3351</v>
      </c>
      <c r="B229" s="14">
        <v>0</v>
      </c>
      <c r="C229" s="14">
        <v>-35699.279999999999</v>
      </c>
      <c r="D229" s="14">
        <v>0</v>
      </c>
      <c r="E229" s="16">
        <f t="shared" si="7"/>
        <v>-35699.279999999999</v>
      </c>
      <c r="F229" s="14">
        <v>0</v>
      </c>
      <c r="G229" s="14">
        <v>0</v>
      </c>
      <c r="H229" s="14">
        <v>-1021.24</v>
      </c>
      <c r="I229" s="9">
        <f t="shared" si="8"/>
        <v>-1021.24</v>
      </c>
    </row>
    <row r="230" spans="1:9" x14ac:dyDescent="0.25">
      <c r="A230" s="14">
        <v>3356</v>
      </c>
      <c r="B230" s="14">
        <v>0</v>
      </c>
      <c r="C230" s="14">
        <v>-100297.79000000001</v>
      </c>
      <c r="D230" s="14">
        <v>0</v>
      </c>
      <c r="E230" s="16">
        <f t="shared" si="7"/>
        <v>-100297.79000000001</v>
      </c>
      <c r="F230" s="14">
        <v>0</v>
      </c>
      <c r="G230" s="14">
        <v>0</v>
      </c>
      <c r="H230" s="14">
        <v>0</v>
      </c>
      <c r="I230" s="9">
        <f t="shared" si="8"/>
        <v>0</v>
      </c>
    </row>
    <row r="231" spans="1:9" x14ac:dyDescent="0.25">
      <c r="A231" s="14">
        <v>3360</v>
      </c>
      <c r="B231" s="14">
        <v>-27798.9</v>
      </c>
      <c r="C231" s="14">
        <v>-204536</v>
      </c>
      <c r="D231" s="14">
        <v>0</v>
      </c>
      <c r="E231" s="16">
        <f t="shared" si="7"/>
        <v>-232334.9</v>
      </c>
      <c r="F231" s="14">
        <v>0</v>
      </c>
      <c r="G231" s="14">
        <v>0</v>
      </c>
      <c r="H231" s="14">
        <v>0</v>
      </c>
      <c r="I231" s="9">
        <f t="shared" si="8"/>
        <v>0</v>
      </c>
    </row>
    <row r="232" spans="1:9" x14ac:dyDescent="0.25">
      <c r="A232" s="14">
        <v>3364</v>
      </c>
      <c r="B232" s="14">
        <v>0</v>
      </c>
      <c r="C232" s="14">
        <v>-87904.150000000009</v>
      </c>
      <c r="D232" s="14">
        <v>0</v>
      </c>
      <c r="E232" s="16">
        <f t="shared" si="7"/>
        <v>-87904.150000000009</v>
      </c>
      <c r="F232" s="14">
        <v>0</v>
      </c>
      <c r="G232" s="14">
        <v>0</v>
      </c>
      <c r="H232" s="14">
        <v>0</v>
      </c>
      <c r="I232" s="9">
        <f t="shared" si="8"/>
        <v>0</v>
      </c>
    </row>
    <row r="233" spans="1:9" x14ac:dyDescent="0.25">
      <c r="A233" s="14">
        <v>3373</v>
      </c>
      <c r="B233" s="14">
        <v>-29857.61</v>
      </c>
      <c r="C233" s="14">
        <v>-140282.88</v>
      </c>
      <c r="D233" s="14">
        <v>0</v>
      </c>
      <c r="E233" s="16">
        <f t="shared" si="7"/>
        <v>-170140.49</v>
      </c>
      <c r="F233" s="14">
        <v>0</v>
      </c>
      <c r="G233" s="14">
        <v>0</v>
      </c>
      <c r="H233" s="14">
        <v>0</v>
      </c>
      <c r="I233" s="9">
        <f t="shared" si="8"/>
        <v>0</v>
      </c>
    </row>
    <row r="234" spans="1:9" x14ac:dyDescent="0.25">
      <c r="A234" s="14">
        <v>3722</v>
      </c>
      <c r="B234" s="14">
        <v>0</v>
      </c>
      <c r="C234" s="14">
        <v>-54787.8</v>
      </c>
      <c r="D234" s="14">
        <v>0</v>
      </c>
      <c r="E234" s="16">
        <f t="shared" si="7"/>
        <v>-54787.8</v>
      </c>
      <c r="F234" s="14">
        <v>-15195.27</v>
      </c>
      <c r="G234" s="14">
        <v>0</v>
      </c>
      <c r="H234" s="14">
        <v>0</v>
      </c>
      <c r="I234" s="9">
        <f t="shared" si="8"/>
        <v>-15195.27</v>
      </c>
    </row>
    <row r="235" spans="1:9" x14ac:dyDescent="0.25">
      <c r="A235" s="14">
        <v>3728</v>
      </c>
      <c r="B235" s="14">
        <v>0</v>
      </c>
      <c r="C235" s="14">
        <v>-117696.82</v>
      </c>
      <c r="D235" s="14">
        <v>0</v>
      </c>
      <c r="E235" s="16">
        <f t="shared" si="7"/>
        <v>-117696.82</v>
      </c>
      <c r="F235" s="14">
        <v>-20360</v>
      </c>
      <c r="G235" s="14">
        <v>0</v>
      </c>
      <c r="H235" s="14">
        <v>-247.36</v>
      </c>
      <c r="I235" s="9">
        <f t="shared" si="8"/>
        <v>-20607.36</v>
      </c>
    </row>
    <row r="236" spans="1:9" x14ac:dyDescent="0.25">
      <c r="A236" s="14">
        <v>3733</v>
      </c>
      <c r="B236" s="14">
        <v>0</v>
      </c>
      <c r="C236" s="14">
        <v>-68414.36</v>
      </c>
      <c r="D236" s="14">
        <v>0</v>
      </c>
      <c r="E236" s="16">
        <f t="shared" si="7"/>
        <v>-68414.36</v>
      </c>
      <c r="F236" s="14">
        <v>-18376.59</v>
      </c>
      <c r="G236" s="14">
        <v>0</v>
      </c>
      <c r="H236" s="14">
        <v>0</v>
      </c>
      <c r="I236" s="9">
        <f t="shared" si="8"/>
        <v>-18376.59</v>
      </c>
    </row>
    <row r="237" spans="1:9" x14ac:dyDescent="0.25">
      <c r="A237" s="14">
        <v>3749</v>
      </c>
      <c r="B237" s="14">
        <v>-259231.66</v>
      </c>
      <c r="C237" s="14">
        <v>-129125</v>
      </c>
      <c r="D237" s="14">
        <v>0</v>
      </c>
      <c r="E237" s="16">
        <f t="shared" si="7"/>
        <v>-388356.66000000003</v>
      </c>
      <c r="F237" s="14">
        <v>-6859.47</v>
      </c>
      <c r="G237" s="14">
        <v>0</v>
      </c>
      <c r="H237" s="14">
        <v>0</v>
      </c>
      <c r="I237" s="9">
        <f t="shared" si="8"/>
        <v>-6859.47</v>
      </c>
    </row>
    <row r="238" spans="1:9" x14ac:dyDescent="0.25">
      <c r="A238" s="14">
        <v>3893</v>
      </c>
      <c r="B238" s="14">
        <v>0</v>
      </c>
      <c r="C238" s="14">
        <v>-145442.14000000001</v>
      </c>
      <c r="D238" s="14">
        <v>0</v>
      </c>
      <c r="E238" s="16">
        <f t="shared" si="7"/>
        <v>-145442.14000000001</v>
      </c>
      <c r="F238" s="14">
        <v>0</v>
      </c>
      <c r="G238" s="14">
        <v>0</v>
      </c>
      <c r="H238" s="14">
        <v>0</v>
      </c>
      <c r="I238" s="9">
        <f t="shared" si="8"/>
        <v>0</v>
      </c>
    </row>
    <row r="239" spans="1:9" x14ac:dyDescent="0.25">
      <c r="A239" s="14">
        <v>3896</v>
      </c>
      <c r="B239" s="14">
        <v>-22746</v>
      </c>
      <c r="C239" s="14">
        <v>-49685.450000000004</v>
      </c>
      <c r="D239" s="14">
        <v>0</v>
      </c>
      <c r="E239" s="16">
        <f t="shared" si="7"/>
        <v>-72431.450000000012</v>
      </c>
      <c r="F239" s="14">
        <v>-3910.37</v>
      </c>
      <c r="G239" s="14">
        <v>0</v>
      </c>
      <c r="H239" s="14">
        <v>0</v>
      </c>
      <c r="I239" s="9">
        <f t="shared" si="8"/>
        <v>-3910.37</v>
      </c>
    </row>
    <row r="240" spans="1:9" x14ac:dyDescent="0.25">
      <c r="A240" s="14">
        <v>3898</v>
      </c>
      <c r="B240" s="14">
        <v>-34240</v>
      </c>
      <c r="C240" s="14">
        <v>-195395.20000000001</v>
      </c>
      <c r="D240" s="14">
        <v>0</v>
      </c>
      <c r="E240" s="16">
        <f t="shared" si="7"/>
        <v>-229635.20000000001</v>
      </c>
      <c r="F240" s="14">
        <v>0</v>
      </c>
      <c r="G240" s="14">
        <v>0</v>
      </c>
      <c r="H240" s="14">
        <v>0</v>
      </c>
      <c r="I240" s="9">
        <f t="shared" si="8"/>
        <v>0</v>
      </c>
    </row>
    <row r="241" spans="1:9" x14ac:dyDescent="0.25">
      <c r="A241" s="14">
        <v>3902</v>
      </c>
      <c r="B241" s="14">
        <v>-7109</v>
      </c>
      <c r="C241" s="14">
        <v>-55988.18</v>
      </c>
      <c r="D241" s="14">
        <v>0</v>
      </c>
      <c r="E241" s="16">
        <f t="shared" si="7"/>
        <v>-63097.18</v>
      </c>
      <c r="F241" s="14">
        <v>-14530.6</v>
      </c>
      <c r="G241" s="14">
        <v>0</v>
      </c>
      <c r="H241" s="14">
        <v>0</v>
      </c>
      <c r="I241" s="9">
        <f t="shared" si="8"/>
        <v>-14530.6</v>
      </c>
    </row>
    <row r="242" spans="1:9" x14ac:dyDescent="0.25">
      <c r="A242" s="14">
        <v>3904</v>
      </c>
      <c r="B242" s="14">
        <v>0</v>
      </c>
      <c r="C242" s="14">
        <v>-202818.15</v>
      </c>
      <c r="D242" s="14">
        <v>0</v>
      </c>
      <c r="E242" s="16">
        <f t="shared" si="7"/>
        <v>-202818.15</v>
      </c>
      <c r="F242" s="14">
        <v>-13126.33</v>
      </c>
      <c r="G242" s="14">
        <v>0</v>
      </c>
      <c r="H242" s="14">
        <v>0</v>
      </c>
      <c r="I242" s="9">
        <f t="shared" si="8"/>
        <v>-13126.33</v>
      </c>
    </row>
    <row r="243" spans="1:9" x14ac:dyDescent="0.25">
      <c r="A243" s="14">
        <v>3906</v>
      </c>
      <c r="B243" s="14">
        <v>0</v>
      </c>
      <c r="C243" s="14">
        <v>-181887.30000000002</v>
      </c>
      <c r="D243" s="14">
        <v>0</v>
      </c>
      <c r="E243" s="16">
        <f t="shared" si="7"/>
        <v>-181887.30000000002</v>
      </c>
      <c r="F243" s="14">
        <v>-2123.71</v>
      </c>
      <c r="G243" s="14">
        <v>0</v>
      </c>
      <c r="H243" s="14">
        <v>0</v>
      </c>
      <c r="I243" s="9">
        <f t="shared" si="8"/>
        <v>-2123.71</v>
      </c>
    </row>
    <row r="244" spans="1:9" x14ac:dyDescent="0.25">
      <c r="A244" s="14">
        <v>3907</v>
      </c>
      <c r="B244" s="14">
        <v>-171949.74</v>
      </c>
      <c r="C244" s="14">
        <v>-315898.47000000003</v>
      </c>
      <c r="D244" s="14">
        <v>0</v>
      </c>
      <c r="E244" s="16">
        <f t="shared" si="7"/>
        <v>-487848.21</v>
      </c>
      <c r="F244" s="14">
        <v>0</v>
      </c>
      <c r="G244" s="14">
        <v>0</v>
      </c>
      <c r="H244" s="14">
        <v>0</v>
      </c>
      <c r="I244" s="9">
        <f t="shared" si="8"/>
        <v>0</v>
      </c>
    </row>
    <row r="245" spans="1:9" x14ac:dyDescent="0.25">
      <c r="A245" s="14">
        <v>3909</v>
      </c>
      <c r="B245" s="14">
        <v>0</v>
      </c>
      <c r="C245" s="14">
        <v>-178228.67</v>
      </c>
      <c r="D245" s="14">
        <v>0</v>
      </c>
      <c r="E245" s="16">
        <f t="shared" si="7"/>
        <v>-178228.67</v>
      </c>
      <c r="F245" s="14">
        <v>-72.17</v>
      </c>
      <c r="G245" s="14">
        <v>0</v>
      </c>
      <c r="H245" s="14">
        <v>0</v>
      </c>
      <c r="I245" s="9">
        <f t="shared" si="8"/>
        <v>-72.17</v>
      </c>
    </row>
    <row r="246" spans="1:9" x14ac:dyDescent="0.25">
      <c r="A246" s="14">
        <v>3910</v>
      </c>
      <c r="B246" s="14">
        <v>-46202</v>
      </c>
      <c r="C246" s="14">
        <v>-126444.85</v>
      </c>
      <c r="D246" s="14">
        <v>-59879.19</v>
      </c>
      <c r="E246" s="16">
        <f t="shared" si="7"/>
        <v>-232526.04</v>
      </c>
      <c r="F246" s="14">
        <v>-6121.26</v>
      </c>
      <c r="G246" s="14">
        <v>0</v>
      </c>
      <c r="H246" s="14">
        <v>0</v>
      </c>
      <c r="I246" s="9">
        <f t="shared" si="8"/>
        <v>-6121.26</v>
      </c>
    </row>
    <row r="247" spans="1:9" x14ac:dyDescent="0.25">
      <c r="A247" s="14">
        <v>3913</v>
      </c>
      <c r="B247" s="14">
        <v>0</v>
      </c>
      <c r="C247" s="14">
        <v>-65978.509999999995</v>
      </c>
      <c r="D247" s="14">
        <v>0</v>
      </c>
      <c r="E247" s="16">
        <f t="shared" si="7"/>
        <v>-65978.509999999995</v>
      </c>
      <c r="F247" s="14">
        <v>-6573.55</v>
      </c>
      <c r="G247" s="14">
        <v>0</v>
      </c>
      <c r="H247" s="14">
        <v>0</v>
      </c>
      <c r="I247" s="9">
        <f t="shared" si="8"/>
        <v>-6573.55</v>
      </c>
    </row>
    <row r="248" spans="1:9" x14ac:dyDescent="0.25">
      <c r="A248" s="14">
        <v>3916</v>
      </c>
      <c r="B248" s="14">
        <v>0</v>
      </c>
      <c r="C248" s="14">
        <v>-232064.77000000002</v>
      </c>
      <c r="D248" s="14">
        <v>0</v>
      </c>
      <c r="E248" s="16">
        <f t="shared" si="7"/>
        <v>-232064.77000000002</v>
      </c>
      <c r="F248" s="14">
        <v>-5354.24</v>
      </c>
      <c r="G248" s="14">
        <v>0</v>
      </c>
      <c r="H248" s="14">
        <v>0</v>
      </c>
      <c r="I248" s="9">
        <f t="shared" si="8"/>
        <v>-5354.24</v>
      </c>
    </row>
    <row r="249" spans="1:9" x14ac:dyDescent="0.25">
      <c r="A249" s="14">
        <v>3917</v>
      </c>
      <c r="B249" s="14">
        <v>-620099.55000000005</v>
      </c>
      <c r="C249" s="14">
        <v>0</v>
      </c>
      <c r="D249" s="14">
        <v>0</v>
      </c>
      <c r="E249" s="16">
        <f t="shared" si="7"/>
        <v>-620099.55000000005</v>
      </c>
      <c r="F249" s="14">
        <v>-15373.62</v>
      </c>
      <c r="G249" s="14">
        <v>0</v>
      </c>
      <c r="H249" s="14">
        <v>0</v>
      </c>
      <c r="I249" s="9">
        <f t="shared" si="8"/>
        <v>-15373.62</v>
      </c>
    </row>
    <row r="250" spans="1:9" x14ac:dyDescent="0.25">
      <c r="A250" s="14">
        <v>3918</v>
      </c>
      <c r="B250" s="14">
        <v>-9722.0300000000007</v>
      </c>
      <c r="C250" s="14">
        <v>-250318.06</v>
      </c>
      <c r="D250" s="14">
        <v>0</v>
      </c>
      <c r="E250" s="16">
        <f t="shared" si="7"/>
        <v>-260040.09</v>
      </c>
      <c r="F250" s="14">
        <v>0</v>
      </c>
      <c r="G250" s="14">
        <v>0</v>
      </c>
      <c r="H250" s="14">
        <v>0</v>
      </c>
      <c r="I250" s="9">
        <f t="shared" si="8"/>
        <v>0</v>
      </c>
    </row>
    <row r="251" spans="1:9" x14ac:dyDescent="0.25">
      <c r="A251" s="14">
        <v>3920</v>
      </c>
      <c r="B251" s="14">
        <v>-11356.04</v>
      </c>
      <c r="C251" s="14">
        <v>-111537.42</v>
      </c>
      <c r="D251" s="14">
        <v>0</v>
      </c>
      <c r="E251" s="16">
        <f t="shared" si="7"/>
        <v>-122893.45999999999</v>
      </c>
      <c r="F251" s="14">
        <v>-7010.96</v>
      </c>
      <c r="G251" s="14">
        <v>0</v>
      </c>
      <c r="H251" s="14">
        <v>-879.84</v>
      </c>
      <c r="I251" s="9">
        <f t="shared" si="8"/>
        <v>-7890.8</v>
      </c>
    </row>
    <row r="252" spans="1:9" x14ac:dyDescent="0.25">
      <c r="A252" s="14">
        <v>4026</v>
      </c>
      <c r="B252" s="14">
        <v>-69809.77</v>
      </c>
      <c r="C252" s="14">
        <v>-257751.16</v>
      </c>
      <c r="D252" s="14">
        <v>0</v>
      </c>
      <c r="E252" s="16">
        <f t="shared" ref="E252:E305" si="9">SUM(B252:D252)</f>
        <v>-327560.93</v>
      </c>
      <c r="F252" s="14">
        <v>0</v>
      </c>
      <c r="G252" s="14">
        <v>0</v>
      </c>
      <c r="H252" s="14">
        <v>0</v>
      </c>
      <c r="I252" s="9">
        <f t="shared" ref="I252:I305" si="10">SUM(F252:H252)</f>
        <v>0</v>
      </c>
    </row>
    <row r="253" spans="1:9" x14ac:dyDescent="0.25">
      <c r="A253" s="14">
        <v>4040</v>
      </c>
      <c r="B253" s="14">
        <v>0</v>
      </c>
      <c r="C253" s="14">
        <v>-293303.97000000003</v>
      </c>
      <c r="D253" s="14">
        <v>0</v>
      </c>
      <c r="E253" s="16">
        <f t="shared" si="9"/>
        <v>-293303.97000000003</v>
      </c>
      <c r="F253" s="14">
        <v>343004.35000000003</v>
      </c>
      <c r="G253" s="14">
        <v>0</v>
      </c>
      <c r="H253" s="14">
        <v>0</v>
      </c>
      <c r="I253" s="9">
        <f t="shared" si="10"/>
        <v>343004.35000000003</v>
      </c>
    </row>
    <row r="254" spans="1:9" x14ac:dyDescent="0.25">
      <c r="A254" s="14">
        <v>4043</v>
      </c>
      <c r="B254" s="14">
        <v>-10158.780000000001</v>
      </c>
      <c r="C254" s="14">
        <v>-370359.46</v>
      </c>
      <c r="D254" s="14">
        <v>0</v>
      </c>
      <c r="E254" s="16">
        <f t="shared" si="9"/>
        <v>-380518.24000000005</v>
      </c>
      <c r="F254" s="14">
        <v>-16841.75</v>
      </c>
      <c r="G254" s="14">
        <v>0</v>
      </c>
      <c r="H254" s="14">
        <v>0</v>
      </c>
      <c r="I254" s="9">
        <f t="shared" si="10"/>
        <v>-16841.75</v>
      </c>
    </row>
    <row r="255" spans="1:9" x14ac:dyDescent="0.25">
      <c r="A255" s="14">
        <v>4045</v>
      </c>
      <c r="B255" s="14">
        <v>-926706.79</v>
      </c>
      <c r="C255" s="14">
        <v>0</v>
      </c>
      <c r="D255" s="14">
        <v>0</v>
      </c>
      <c r="E255" s="16">
        <f t="shared" si="9"/>
        <v>-926706.79</v>
      </c>
      <c r="F255" s="14">
        <v>940528.47</v>
      </c>
      <c r="G255" s="14">
        <v>0</v>
      </c>
      <c r="H255" s="14">
        <v>0</v>
      </c>
      <c r="I255" s="9">
        <f t="shared" si="10"/>
        <v>940528.47</v>
      </c>
    </row>
    <row r="256" spans="1:9" x14ac:dyDescent="0.25">
      <c r="A256" s="14">
        <v>4109</v>
      </c>
      <c r="B256" s="14">
        <v>-57875.58</v>
      </c>
      <c r="C256" s="14">
        <v>-333834.21000000002</v>
      </c>
      <c r="D256" s="14">
        <v>0</v>
      </c>
      <c r="E256" s="16">
        <f t="shared" si="9"/>
        <v>-391709.79000000004</v>
      </c>
      <c r="F256" s="14">
        <v>300849.81</v>
      </c>
      <c r="G256" s="14">
        <v>0</v>
      </c>
      <c r="H256" s="14">
        <v>0</v>
      </c>
      <c r="I256" s="9">
        <f t="shared" si="10"/>
        <v>300849.81</v>
      </c>
    </row>
    <row r="257" spans="1:9" x14ac:dyDescent="0.25">
      <c r="A257" s="14">
        <v>4522</v>
      </c>
      <c r="B257" s="14">
        <v>-1090319.1499999999</v>
      </c>
      <c r="C257" s="14">
        <v>0</v>
      </c>
      <c r="D257" s="14">
        <v>0</v>
      </c>
      <c r="E257" s="16">
        <f t="shared" si="9"/>
        <v>-1090319.1499999999</v>
      </c>
      <c r="F257" s="14">
        <v>-19494.54</v>
      </c>
      <c r="G257" s="14">
        <v>0</v>
      </c>
      <c r="H257" s="14">
        <v>-63101.1</v>
      </c>
      <c r="I257" s="9">
        <f t="shared" si="10"/>
        <v>-82595.64</v>
      </c>
    </row>
    <row r="258" spans="1:9" x14ac:dyDescent="0.25">
      <c r="A258" s="14">
        <v>4523</v>
      </c>
      <c r="B258" s="14">
        <v>-2040018.72</v>
      </c>
      <c r="C258" s="14">
        <v>-486147.75</v>
      </c>
      <c r="D258" s="14">
        <v>0</v>
      </c>
      <c r="E258" s="16">
        <f t="shared" si="9"/>
        <v>-2526166.4699999997</v>
      </c>
      <c r="F258" s="14">
        <v>-199702.71</v>
      </c>
      <c r="G258" s="14">
        <v>0</v>
      </c>
      <c r="H258" s="14">
        <v>-245815.41</v>
      </c>
      <c r="I258" s="9">
        <f t="shared" si="10"/>
        <v>-445518.12</v>
      </c>
    </row>
    <row r="259" spans="1:9" x14ac:dyDescent="0.25">
      <c r="A259" s="14">
        <v>4534</v>
      </c>
      <c r="B259" s="14">
        <v>-61769.33</v>
      </c>
      <c r="C259" s="14">
        <v>-494708.21</v>
      </c>
      <c r="D259" s="14">
        <v>0</v>
      </c>
      <c r="E259" s="16">
        <f t="shared" si="9"/>
        <v>-556477.54</v>
      </c>
      <c r="F259" s="14">
        <v>-57713.840000000004</v>
      </c>
      <c r="G259" s="14">
        <v>0</v>
      </c>
      <c r="H259" s="14">
        <v>0</v>
      </c>
      <c r="I259" s="9">
        <f t="shared" si="10"/>
        <v>-57713.840000000004</v>
      </c>
    </row>
    <row r="260" spans="1:9" x14ac:dyDescent="0.25">
      <c r="A260" s="14">
        <v>4622</v>
      </c>
      <c r="B260" s="14">
        <v>-83874.820000000007</v>
      </c>
      <c r="C260" s="14">
        <v>-473770.42</v>
      </c>
      <c r="D260" s="14">
        <v>0</v>
      </c>
      <c r="E260" s="16">
        <f t="shared" si="9"/>
        <v>-557645.24</v>
      </c>
      <c r="F260" s="14">
        <v>390663.84</v>
      </c>
      <c r="G260" s="14">
        <v>0</v>
      </c>
      <c r="H260" s="14">
        <v>-256304.26</v>
      </c>
      <c r="I260" s="9">
        <f t="shared" si="10"/>
        <v>134359.58000000002</v>
      </c>
    </row>
    <row r="261" spans="1:9" x14ac:dyDescent="0.25">
      <c r="A261" s="14">
        <v>5200</v>
      </c>
      <c r="B261" s="14">
        <v>-220846.11000000002</v>
      </c>
      <c r="C261" s="14">
        <v>0</v>
      </c>
      <c r="D261" s="14">
        <v>0</v>
      </c>
      <c r="E261" s="16">
        <f t="shared" si="9"/>
        <v>-220846.11000000002</v>
      </c>
      <c r="F261" s="14">
        <v>-6908.7300000000005</v>
      </c>
      <c r="G261" s="14">
        <v>0</v>
      </c>
      <c r="H261" s="14">
        <v>0</v>
      </c>
      <c r="I261" s="9">
        <f t="shared" si="10"/>
        <v>-6908.7300000000005</v>
      </c>
    </row>
    <row r="262" spans="1:9" x14ac:dyDescent="0.25">
      <c r="A262" s="14">
        <v>5201</v>
      </c>
      <c r="B262" s="14">
        <v>-91001.37</v>
      </c>
      <c r="C262" s="14">
        <v>-1624.07</v>
      </c>
      <c r="D262" s="14">
        <v>-130012.58</v>
      </c>
      <c r="E262" s="16">
        <f t="shared" si="9"/>
        <v>-222638.02000000002</v>
      </c>
      <c r="F262" s="14">
        <v>0</v>
      </c>
      <c r="G262" s="14">
        <v>0</v>
      </c>
      <c r="H262" s="14">
        <v>0</v>
      </c>
      <c r="I262" s="9">
        <f t="shared" si="10"/>
        <v>0</v>
      </c>
    </row>
    <row r="263" spans="1:9" x14ac:dyDescent="0.25">
      <c r="A263" s="14">
        <v>5203</v>
      </c>
      <c r="B263" s="14">
        <v>0</v>
      </c>
      <c r="C263" s="14">
        <v>-170348.29</v>
      </c>
      <c r="D263" s="14">
        <v>0</v>
      </c>
      <c r="E263" s="16">
        <f t="shared" si="9"/>
        <v>-170348.29</v>
      </c>
      <c r="F263" s="14">
        <v>0</v>
      </c>
      <c r="G263" s="14">
        <v>0</v>
      </c>
      <c r="H263" s="14">
        <v>0</v>
      </c>
      <c r="I263" s="9">
        <f t="shared" si="10"/>
        <v>0</v>
      </c>
    </row>
    <row r="264" spans="1:9" x14ac:dyDescent="0.25">
      <c r="A264" s="14">
        <v>5206</v>
      </c>
      <c r="B264" s="14">
        <v>0</v>
      </c>
      <c r="C264" s="14">
        <v>-135398.72</v>
      </c>
      <c r="D264" s="14">
        <v>0</v>
      </c>
      <c r="E264" s="16">
        <f t="shared" si="9"/>
        <v>-135398.72</v>
      </c>
      <c r="F264" s="14">
        <v>-11142.9</v>
      </c>
      <c r="G264" s="14">
        <v>0</v>
      </c>
      <c r="H264" s="14">
        <v>0</v>
      </c>
      <c r="I264" s="9">
        <f t="shared" si="10"/>
        <v>-11142.9</v>
      </c>
    </row>
    <row r="265" spans="1:9" x14ac:dyDescent="0.25">
      <c r="A265" s="14">
        <v>5207</v>
      </c>
      <c r="B265" s="14">
        <v>-31187.940000000002</v>
      </c>
      <c r="C265" s="14">
        <v>-133327.04000000001</v>
      </c>
      <c r="D265" s="14">
        <v>0</v>
      </c>
      <c r="E265" s="16">
        <f t="shared" si="9"/>
        <v>-164514.98000000001</v>
      </c>
      <c r="F265" s="14">
        <v>-11404.25</v>
      </c>
      <c r="G265" s="14">
        <v>0</v>
      </c>
      <c r="H265" s="14">
        <v>0</v>
      </c>
      <c r="I265" s="9">
        <f t="shared" si="10"/>
        <v>-11404.25</v>
      </c>
    </row>
    <row r="266" spans="1:9" x14ac:dyDescent="0.25">
      <c r="A266" s="14">
        <v>5208</v>
      </c>
      <c r="B266" s="14">
        <v>-29673.75</v>
      </c>
      <c r="C266" s="14">
        <v>-120149.81</v>
      </c>
      <c r="D266" s="14">
        <v>0</v>
      </c>
      <c r="E266" s="16">
        <f t="shared" si="9"/>
        <v>-149823.56</v>
      </c>
      <c r="F266" s="14">
        <v>-20872.189999999999</v>
      </c>
      <c r="G266" s="14">
        <v>0</v>
      </c>
      <c r="H266" s="14">
        <v>0</v>
      </c>
      <c r="I266" s="9">
        <f t="shared" si="10"/>
        <v>-20872.189999999999</v>
      </c>
    </row>
    <row r="267" spans="1:9" x14ac:dyDescent="0.25">
      <c r="A267" s="14">
        <v>5212</v>
      </c>
      <c r="B267" s="14">
        <v>0</v>
      </c>
      <c r="C267" s="14">
        <v>-53066.54</v>
      </c>
      <c r="D267" s="14">
        <v>0</v>
      </c>
      <c r="E267" s="16">
        <f t="shared" si="9"/>
        <v>-53066.54</v>
      </c>
      <c r="F267" s="14">
        <v>-2018.49</v>
      </c>
      <c r="G267" s="14">
        <v>0</v>
      </c>
      <c r="H267" s="14">
        <v>0</v>
      </c>
      <c r="I267" s="9">
        <f t="shared" si="10"/>
        <v>-2018.49</v>
      </c>
    </row>
    <row r="268" spans="1:9" x14ac:dyDescent="0.25">
      <c r="A268" s="14">
        <v>5213</v>
      </c>
      <c r="B268" s="14">
        <v>-6653.31</v>
      </c>
      <c r="C268" s="14">
        <v>-239633.64</v>
      </c>
      <c r="D268" s="14">
        <v>0</v>
      </c>
      <c r="E268" s="16">
        <f t="shared" si="9"/>
        <v>-246286.95</v>
      </c>
      <c r="F268" s="14">
        <v>0</v>
      </c>
      <c r="G268" s="14">
        <v>0</v>
      </c>
      <c r="H268" s="14">
        <v>0</v>
      </c>
      <c r="I268" s="9">
        <f t="shared" si="10"/>
        <v>0</v>
      </c>
    </row>
    <row r="269" spans="1:9" x14ac:dyDescent="0.25">
      <c r="A269" s="14">
        <v>5214</v>
      </c>
      <c r="B269" s="14">
        <v>-236837.38</v>
      </c>
      <c r="C269" s="14">
        <v>0</v>
      </c>
      <c r="D269" s="14">
        <v>0</v>
      </c>
      <c r="E269" s="16">
        <f t="shared" si="9"/>
        <v>-236837.38</v>
      </c>
      <c r="F269" s="14">
        <v>0</v>
      </c>
      <c r="G269" s="14">
        <v>0</v>
      </c>
      <c r="H269" s="14">
        <v>0</v>
      </c>
      <c r="I269" s="9">
        <f t="shared" si="10"/>
        <v>0</v>
      </c>
    </row>
    <row r="270" spans="1:9" x14ac:dyDescent="0.25">
      <c r="A270" s="14">
        <v>5218</v>
      </c>
      <c r="B270" s="14">
        <v>-15316</v>
      </c>
      <c r="C270" s="14">
        <v>-113729.82</v>
      </c>
      <c r="D270" s="14">
        <v>0</v>
      </c>
      <c r="E270" s="16">
        <f t="shared" si="9"/>
        <v>-129045.82</v>
      </c>
      <c r="F270" s="14">
        <v>-1792.28</v>
      </c>
      <c r="G270" s="14">
        <v>0</v>
      </c>
      <c r="H270" s="14">
        <v>0</v>
      </c>
      <c r="I270" s="9">
        <f t="shared" si="10"/>
        <v>-1792.28</v>
      </c>
    </row>
    <row r="271" spans="1:9" x14ac:dyDescent="0.25">
      <c r="A271" s="14">
        <v>5221</v>
      </c>
      <c r="B271" s="14">
        <v>-195917.15</v>
      </c>
      <c r="C271" s="14">
        <v>0</v>
      </c>
      <c r="D271" s="14">
        <v>0</v>
      </c>
      <c r="E271" s="16">
        <f t="shared" si="9"/>
        <v>-195917.15</v>
      </c>
      <c r="F271" s="14">
        <v>0</v>
      </c>
      <c r="G271" s="14">
        <v>0</v>
      </c>
      <c r="H271" s="14">
        <v>0</v>
      </c>
      <c r="I271" s="9">
        <f t="shared" si="10"/>
        <v>0</v>
      </c>
    </row>
    <row r="272" spans="1:9" x14ac:dyDescent="0.25">
      <c r="A272" s="14">
        <v>5223</v>
      </c>
      <c r="B272" s="14">
        <v>0</v>
      </c>
      <c r="C272" s="14">
        <v>-101909.57</v>
      </c>
      <c r="D272" s="14">
        <v>0</v>
      </c>
      <c r="E272" s="16">
        <f t="shared" si="9"/>
        <v>-101909.57</v>
      </c>
      <c r="F272" s="14">
        <v>0</v>
      </c>
      <c r="G272" s="14">
        <v>0</v>
      </c>
      <c r="H272" s="14">
        <v>0</v>
      </c>
      <c r="I272" s="9">
        <f t="shared" si="10"/>
        <v>0</v>
      </c>
    </row>
    <row r="273" spans="1:9" x14ac:dyDescent="0.25">
      <c r="A273" s="14">
        <v>5225</v>
      </c>
      <c r="B273" s="14">
        <v>-12688.75</v>
      </c>
      <c r="C273" s="14">
        <v>-106472.72</v>
      </c>
      <c r="D273" s="14">
        <v>0</v>
      </c>
      <c r="E273" s="16">
        <f t="shared" si="9"/>
        <v>-119161.47</v>
      </c>
      <c r="F273" s="14">
        <v>-0.01</v>
      </c>
      <c r="G273" s="14">
        <v>0</v>
      </c>
      <c r="H273" s="14">
        <v>0</v>
      </c>
      <c r="I273" s="9">
        <f t="shared" si="10"/>
        <v>-0.01</v>
      </c>
    </row>
    <row r="274" spans="1:9" x14ac:dyDescent="0.25">
      <c r="A274" s="14">
        <v>5226</v>
      </c>
      <c r="B274" s="14">
        <v>0</v>
      </c>
      <c r="C274" s="14">
        <v>-73947.900000000009</v>
      </c>
      <c r="D274" s="14">
        <v>0</v>
      </c>
      <c r="E274" s="16">
        <f t="shared" si="9"/>
        <v>-73947.900000000009</v>
      </c>
      <c r="F274" s="14">
        <v>-11128.64</v>
      </c>
      <c r="G274" s="14">
        <v>0</v>
      </c>
      <c r="H274" s="14">
        <v>0</v>
      </c>
      <c r="I274" s="9">
        <f t="shared" si="10"/>
        <v>-11128.64</v>
      </c>
    </row>
    <row r="275" spans="1:9" x14ac:dyDescent="0.25">
      <c r="A275" s="14">
        <v>5407</v>
      </c>
      <c r="B275" s="14">
        <v>-121349</v>
      </c>
      <c r="C275" s="14">
        <v>-321095.99</v>
      </c>
      <c r="D275" s="14">
        <v>0</v>
      </c>
      <c r="E275" s="16">
        <f t="shared" si="9"/>
        <v>-442444.99</v>
      </c>
      <c r="F275" s="14">
        <v>-1.27</v>
      </c>
      <c r="G275" s="14">
        <v>0</v>
      </c>
      <c r="H275" s="14">
        <v>0</v>
      </c>
      <c r="I275" s="9">
        <f t="shared" si="10"/>
        <v>-1.27</v>
      </c>
    </row>
    <row r="276" spans="1:9" x14ac:dyDescent="0.25">
      <c r="A276" s="14">
        <v>5412</v>
      </c>
      <c r="B276" s="14">
        <v>-131197.41</v>
      </c>
      <c r="C276" s="14">
        <v>-149872.95000000001</v>
      </c>
      <c r="D276" s="14">
        <v>0</v>
      </c>
      <c r="E276" s="16">
        <f t="shared" si="9"/>
        <v>-281070.36</v>
      </c>
      <c r="F276" s="14">
        <v>943466.77</v>
      </c>
      <c r="G276" s="14">
        <v>0</v>
      </c>
      <c r="H276" s="14">
        <v>0</v>
      </c>
      <c r="I276" s="9">
        <f t="shared" si="10"/>
        <v>943466.77</v>
      </c>
    </row>
    <row r="277" spans="1:9" x14ac:dyDescent="0.25">
      <c r="A277" s="14">
        <v>5425</v>
      </c>
      <c r="B277" s="14">
        <v>-583045.61</v>
      </c>
      <c r="C277" s="14">
        <v>0</v>
      </c>
      <c r="D277" s="14">
        <v>0</v>
      </c>
      <c r="E277" s="16">
        <f t="shared" si="9"/>
        <v>-583045.61</v>
      </c>
      <c r="F277" s="14">
        <v>0</v>
      </c>
      <c r="G277" s="14">
        <v>0</v>
      </c>
      <c r="H277" s="14">
        <v>0</v>
      </c>
      <c r="I277" s="9">
        <f t="shared" si="10"/>
        <v>0</v>
      </c>
    </row>
    <row r="278" spans="1:9" x14ac:dyDescent="0.25">
      <c r="A278" s="14">
        <v>5426</v>
      </c>
      <c r="B278" s="14">
        <v>0</v>
      </c>
      <c r="C278" s="14">
        <v>-292559.53000000003</v>
      </c>
      <c r="D278" s="14">
        <v>0</v>
      </c>
      <c r="E278" s="16">
        <f t="shared" si="9"/>
        <v>-292559.53000000003</v>
      </c>
      <c r="F278" s="14">
        <v>29734.54</v>
      </c>
      <c r="G278" s="14">
        <v>0</v>
      </c>
      <c r="H278" s="14">
        <v>-337</v>
      </c>
      <c r="I278" s="9">
        <f t="shared" si="10"/>
        <v>29397.54</v>
      </c>
    </row>
    <row r="279" spans="1:9" x14ac:dyDescent="0.25">
      <c r="A279" s="14">
        <v>5431</v>
      </c>
      <c r="B279" s="14">
        <v>0</v>
      </c>
      <c r="C279" s="14">
        <v>-111529.56</v>
      </c>
      <c r="D279" s="14">
        <v>0</v>
      </c>
      <c r="E279" s="16">
        <f t="shared" si="9"/>
        <v>-111529.56</v>
      </c>
      <c r="F279" s="14">
        <v>23661.510000000002</v>
      </c>
      <c r="G279" s="14">
        <v>0</v>
      </c>
      <c r="H279" s="14">
        <v>0</v>
      </c>
      <c r="I279" s="9">
        <f t="shared" si="10"/>
        <v>23661.510000000002</v>
      </c>
    </row>
    <row r="280" spans="1:9" x14ac:dyDescent="0.25">
      <c r="A280" s="14">
        <v>5447</v>
      </c>
      <c r="B280" s="14">
        <v>-574091.86</v>
      </c>
      <c r="C280" s="14">
        <v>-801876.14</v>
      </c>
      <c r="D280" s="14">
        <v>0</v>
      </c>
      <c r="E280" s="16">
        <f t="shared" si="9"/>
        <v>-1375968</v>
      </c>
      <c r="F280" s="14">
        <v>-5938.89</v>
      </c>
      <c r="G280" s="14">
        <v>0</v>
      </c>
      <c r="H280" s="14">
        <v>0</v>
      </c>
      <c r="I280" s="9">
        <f t="shared" si="10"/>
        <v>-5938.89</v>
      </c>
    </row>
    <row r="281" spans="1:9" x14ac:dyDescent="0.25">
      <c r="A281" s="14">
        <v>5456</v>
      </c>
      <c r="B281" s="14">
        <v>0</v>
      </c>
      <c r="C281" s="14">
        <v>-473043.84</v>
      </c>
      <c r="D281" s="14">
        <v>0</v>
      </c>
      <c r="E281" s="16">
        <f t="shared" si="9"/>
        <v>-473043.84</v>
      </c>
      <c r="F281" s="14">
        <v>0</v>
      </c>
      <c r="G281" s="14">
        <v>0</v>
      </c>
      <c r="H281" s="14">
        <v>0</v>
      </c>
      <c r="I281" s="9">
        <f t="shared" si="10"/>
        <v>0</v>
      </c>
    </row>
    <row r="282" spans="1:9" x14ac:dyDescent="0.25">
      <c r="A282" s="14">
        <v>5459</v>
      </c>
      <c r="B282" s="14">
        <v>0</v>
      </c>
      <c r="C282" s="14">
        <v>-311397.93</v>
      </c>
      <c r="D282" s="14">
        <v>0</v>
      </c>
      <c r="E282" s="16">
        <f t="shared" si="9"/>
        <v>-311397.93</v>
      </c>
      <c r="F282" s="14">
        <v>-2145.62</v>
      </c>
      <c r="G282" s="14">
        <v>0</v>
      </c>
      <c r="H282" s="14">
        <v>0</v>
      </c>
      <c r="I282" s="9">
        <f t="shared" si="10"/>
        <v>-2145.62</v>
      </c>
    </row>
    <row r="283" spans="1:9" x14ac:dyDescent="0.25">
      <c r="A283" s="14">
        <v>5461</v>
      </c>
      <c r="B283" s="14">
        <v>0</v>
      </c>
      <c r="C283" s="14">
        <v>-382238.29</v>
      </c>
      <c r="D283" s="14">
        <v>0</v>
      </c>
      <c r="E283" s="16">
        <f t="shared" si="9"/>
        <v>-382238.29</v>
      </c>
      <c r="F283" s="14">
        <v>-4678.6000000000004</v>
      </c>
      <c r="G283" s="14">
        <v>0</v>
      </c>
      <c r="H283" s="14">
        <v>0</v>
      </c>
      <c r="I283" s="9">
        <f t="shared" si="10"/>
        <v>-4678.6000000000004</v>
      </c>
    </row>
    <row r="284" spans="1:9" x14ac:dyDescent="0.25">
      <c r="A284" s="14">
        <v>5468</v>
      </c>
      <c r="B284" s="14">
        <v>0</v>
      </c>
      <c r="C284" s="14">
        <v>133900.93</v>
      </c>
      <c r="D284" s="14">
        <v>0</v>
      </c>
      <c r="E284" s="16">
        <f t="shared" si="9"/>
        <v>133900.93</v>
      </c>
      <c r="F284" s="14">
        <v>-10919.91</v>
      </c>
      <c r="G284" s="14">
        <v>0</v>
      </c>
      <c r="H284" s="14">
        <v>0</v>
      </c>
      <c r="I284" s="9">
        <f t="shared" si="10"/>
        <v>-10919.91</v>
      </c>
    </row>
    <row r="285" spans="1:9" x14ac:dyDescent="0.25">
      <c r="A285" s="14">
        <v>7002</v>
      </c>
      <c r="B285" s="14">
        <v>0</v>
      </c>
      <c r="C285" s="14">
        <v>-58695.14</v>
      </c>
      <c r="D285" s="14">
        <v>0</v>
      </c>
      <c r="E285" s="16">
        <f t="shared" si="9"/>
        <v>-58695.14</v>
      </c>
      <c r="F285" s="14">
        <v>-16960</v>
      </c>
      <c r="G285" s="14">
        <v>0</v>
      </c>
      <c r="H285" s="14">
        <v>0</v>
      </c>
      <c r="I285" s="9">
        <f t="shared" si="10"/>
        <v>-16960</v>
      </c>
    </row>
    <row r="286" spans="1:9" x14ac:dyDescent="0.25">
      <c r="A286" s="14">
        <v>7021</v>
      </c>
      <c r="B286" s="14">
        <v>-271712.93</v>
      </c>
      <c r="C286" s="14">
        <v>-538802.06000000006</v>
      </c>
      <c r="D286" s="14">
        <v>0</v>
      </c>
      <c r="E286" s="16">
        <f t="shared" si="9"/>
        <v>-810514.99</v>
      </c>
      <c r="F286" s="14">
        <v>0</v>
      </c>
      <c r="G286" s="14">
        <v>0</v>
      </c>
      <c r="H286" s="14">
        <v>0</v>
      </c>
      <c r="I286" s="9">
        <f t="shared" si="10"/>
        <v>0</v>
      </c>
    </row>
    <row r="287" spans="1:9" x14ac:dyDescent="0.25">
      <c r="A287" s="14">
        <v>7032</v>
      </c>
      <c r="B287" s="14">
        <v>0</v>
      </c>
      <c r="C287" s="14">
        <v>-376784.31</v>
      </c>
      <c r="D287" s="14">
        <v>0</v>
      </c>
      <c r="E287" s="16">
        <f t="shared" si="9"/>
        <v>-376784.31</v>
      </c>
      <c r="F287" s="14">
        <v>-14492.7</v>
      </c>
      <c r="G287" s="14">
        <v>0</v>
      </c>
      <c r="H287" s="14">
        <v>0</v>
      </c>
      <c r="I287" s="9">
        <f t="shared" si="10"/>
        <v>-14492.7</v>
      </c>
    </row>
    <row r="288" spans="1:9" x14ac:dyDescent="0.25">
      <c r="A288" s="14">
        <v>7033</v>
      </c>
      <c r="B288" s="14">
        <v>-165193.07</v>
      </c>
      <c r="C288" s="14">
        <v>-306830.43</v>
      </c>
      <c r="D288" s="14">
        <v>0</v>
      </c>
      <c r="E288" s="16">
        <f t="shared" si="9"/>
        <v>-472023.5</v>
      </c>
      <c r="F288" s="14">
        <v>-0.71</v>
      </c>
      <c r="G288" s="14">
        <v>0</v>
      </c>
      <c r="H288" s="14">
        <v>0</v>
      </c>
      <c r="I288" s="9">
        <f t="shared" si="10"/>
        <v>-0.71</v>
      </c>
    </row>
    <row r="289" spans="1:9" x14ac:dyDescent="0.25">
      <c r="A289" s="14">
        <v>7039</v>
      </c>
      <c r="B289" s="14">
        <v>-854724.93</v>
      </c>
      <c r="C289" s="14">
        <v>0</v>
      </c>
      <c r="D289" s="14">
        <v>0</v>
      </c>
      <c r="E289" s="16">
        <f t="shared" si="9"/>
        <v>-854724.93</v>
      </c>
      <c r="F289" s="14">
        <v>-15196.51</v>
      </c>
      <c r="G289" s="14">
        <v>0</v>
      </c>
      <c r="H289" s="14">
        <v>-180</v>
      </c>
      <c r="I289" s="9">
        <f t="shared" si="10"/>
        <v>-15376.51</v>
      </c>
    </row>
    <row r="290" spans="1:9" x14ac:dyDescent="0.25">
      <c r="A290" s="14">
        <v>7040</v>
      </c>
      <c r="B290" s="14">
        <v>-85106</v>
      </c>
      <c r="C290" s="14">
        <v>-470865.67</v>
      </c>
      <c r="D290" s="14">
        <v>0</v>
      </c>
      <c r="E290" s="16">
        <f t="shared" si="9"/>
        <v>-555971.66999999993</v>
      </c>
      <c r="F290" s="14">
        <v>29321.02</v>
      </c>
      <c r="G290" s="14">
        <v>0</v>
      </c>
      <c r="H290" s="14">
        <v>-141.79</v>
      </c>
      <c r="I290" s="9">
        <f t="shared" si="10"/>
        <v>29179.23</v>
      </c>
    </row>
    <row r="291" spans="1:9" x14ac:dyDescent="0.25">
      <c r="A291" s="14">
        <v>7041</v>
      </c>
      <c r="B291" s="14">
        <v>0</v>
      </c>
      <c r="C291" s="14">
        <v>-223016.25</v>
      </c>
      <c r="D291" s="14">
        <v>0</v>
      </c>
      <c r="E291" s="16">
        <f t="shared" si="9"/>
        <v>-223016.25</v>
      </c>
      <c r="F291" s="14">
        <v>-11758.74</v>
      </c>
      <c r="G291" s="14">
        <v>0</v>
      </c>
      <c r="H291" s="14">
        <v>-174003.18</v>
      </c>
      <c r="I291" s="9">
        <f t="shared" si="10"/>
        <v>-185761.91999999998</v>
      </c>
    </row>
    <row r="292" spans="1:9" x14ac:dyDescent="0.25">
      <c r="A292" s="14">
        <v>7043</v>
      </c>
      <c r="B292" s="14">
        <v>-200607</v>
      </c>
      <c r="C292" s="14">
        <v>-96613.37</v>
      </c>
      <c r="D292" s="14">
        <v>0</v>
      </c>
      <c r="E292" s="16">
        <f t="shared" si="9"/>
        <v>-297220.37</v>
      </c>
      <c r="F292" s="14">
        <v>-10122.200000000001</v>
      </c>
      <c r="G292" s="14">
        <v>0</v>
      </c>
      <c r="H292" s="14">
        <v>0</v>
      </c>
      <c r="I292" s="9">
        <f t="shared" si="10"/>
        <v>-10122.200000000001</v>
      </c>
    </row>
    <row r="293" spans="1:9" x14ac:dyDescent="0.25">
      <c r="A293" s="14">
        <v>7044</v>
      </c>
      <c r="B293" s="14">
        <v>0</v>
      </c>
      <c r="C293" s="14">
        <v>-230740.02000000002</v>
      </c>
      <c r="D293" s="14">
        <v>0</v>
      </c>
      <c r="E293" s="16">
        <f t="shared" si="9"/>
        <v>-230740.02000000002</v>
      </c>
      <c r="F293" s="14">
        <v>0</v>
      </c>
      <c r="G293" s="14">
        <v>0</v>
      </c>
      <c r="H293" s="14">
        <v>0</v>
      </c>
      <c r="I293" s="9">
        <f t="shared" si="10"/>
        <v>0</v>
      </c>
    </row>
    <row r="294" spans="1:9" x14ac:dyDescent="0.25">
      <c r="A294" s="14">
        <v>7045</v>
      </c>
      <c r="B294" s="14">
        <v>-304524.7</v>
      </c>
      <c r="C294" s="14">
        <v>-356657.38</v>
      </c>
      <c r="D294" s="14">
        <v>0</v>
      </c>
      <c r="E294" s="16">
        <f t="shared" si="9"/>
        <v>-661182.08000000007</v>
      </c>
      <c r="F294" s="14">
        <v>0</v>
      </c>
      <c r="G294" s="14">
        <v>0</v>
      </c>
      <c r="H294" s="14">
        <v>0</v>
      </c>
      <c r="I294" s="9">
        <f t="shared" si="10"/>
        <v>0</v>
      </c>
    </row>
    <row r="295" spans="1:9" x14ac:dyDescent="0.25">
      <c r="A295" s="14">
        <v>7051</v>
      </c>
      <c r="B295" s="14">
        <v>-38530.11</v>
      </c>
      <c r="C295" s="14">
        <v>-449619.49</v>
      </c>
      <c r="D295" s="14">
        <v>0</v>
      </c>
      <c r="E295" s="16">
        <f t="shared" si="9"/>
        <v>-488149.6</v>
      </c>
      <c r="F295" s="14">
        <v>-4734.38</v>
      </c>
      <c r="G295" s="14">
        <v>0</v>
      </c>
      <c r="H295" s="14">
        <v>0</v>
      </c>
      <c r="I295" s="9">
        <f t="shared" si="10"/>
        <v>-4734.38</v>
      </c>
    </row>
    <row r="296" spans="1:9" x14ac:dyDescent="0.25">
      <c r="A296" s="14">
        <v>7052</v>
      </c>
      <c r="B296" s="14">
        <v>-728016.89</v>
      </c>
      <c r="C296" s="14">
        <v>-388023.35000000003</v>
      </c>
      <c r="D296" s="14">
        <v>0</v>
      </c>
      <c r="E296" s="16">
        <f t="shared" si="9"/>
        <v>-1116040.24</v>
      </c>
      <c r="F296" s="14">
        <v>-3088.75</v>
      </c>
      <c r="G296" s="14">
        <v>0</v>
      </c>
      <c r="H296" s="14">
        <v>0</v>
      </c>
      <c r="I296" s="9">
        <f t="shared" si="10"/>
        <v>-3088.75</v>
      </c>
    </row>
    <row r="297" spans="1:9" x14ac:dyDescent="0.25">
      <c r="A297" s="14">
        <v>7056</v>
      </c>
      <c r="B297" s="14">
        <v>0</v>
      </c>
      <c r="C297" s="14">
        <v>-1219677.94</v>
      </c>
      <c r="D297" s="14">
        <v>0</v>
      </c>
      <c r="E297" s="16">
        <f t="shared" si="9"/>
        <v>-1219677.94</v>
      </c>
      <c r="F297" s="14">
        <v>0</v>
      </c>
      <c r="G297" s="14">
        <v>0</v>
      </c>
      <c r="H297" s="14">
        <v>0</v>
      </c>
      <c r="I297" s="9">
        <f t="shared" si="10"/>
        <v>0</v>
      </c>
    </row>
    <row r="298" spans="1:9" x14ac:dyDescent="0.25">
      <c r="A298" s="14">
        <v>7058</v>
      </c>
      <c r="B298" s="14">
        <v>-688520.96</v>
      </c>
      <c r="C298" s="14">
        <v>0</v>
      </c>
      <c r="D298" s="14">
        <v>0</v>
      </c>
      <c r="E298" s="16">
        <f t="shared" si="9"/>
        <v>-688520.96</v>
      </c>
      <c r="F298" s="14">
        <v>-13202.03</v>
      </c>
      <c r="G298" s="14">
        <v>0</v>
      </c>
      <c r="H298" s="14">
        <v>-4824.29</v>
      </c>
      <c r="I298" s="9">
        <f t="shared" si="10"/>
        <v>-18026.32</v>
      </c>
    </row>
    <row r="299" spans="1:9" x14ac:dyDescent="0.25">
      <c r="A299" s="14">
        <v>7062</v>
      </c>
      <c r="B299" s="14">
        <v>-591485.39</v>
      </c>
      <c r="C299" s="14">
        <v>0</v>
      </c>
      <c r="D299" s="14">
        <v>0</v>
      </c>
      <c r="E299" s="16">
        <f t="shared" si="9"/>
        <v>-591485.39</v>
      </c>
      <c r="F299" s="14">
        <v>-9037.19</v>
      </c>
      <c r="G299" s="14">
        <v>0</v>
      </c>
      <c r="H299" s="14">
        <v>0</v>
      </c>
      <c r="I299" s="9">
        <f t="shared" si="10"/>
        <v>-9037.19</v>
      </c>
    </row>
    <row r="300" spans="1:9" x14ac:dyDescent="0.25">
      <c r="A300" s="14">
        <v>7063</v>
      </c>
      <c r="B300" s="14">
        <v>-88500.38</v>
      </c>
      <c r="C300" s="14">
        <v>-759510.76</v>
      </c>
      <c r="D300" s="14">
        <v>0</v>
      </c>
      <c r="E300" s="16">
        <f t="shared" si="9"/>
        <v>-848011.14</v>
      </c>
      <c r="F300" s="14">
        <v>0</v>
      </c>
      <c r="G300" s="14">
        <v>0</v>
      </c>
      <c r="H300" s="14">
        <v>0</v>
      </c>
      <c r="I300" s="9">
        <f t="shared" si="10"/>
        <v>0</v>
      </c>
    </row>
    <row r="301" spans="1:9" x14ac:dyDescent="0.25">
      <c r="A301" s="14">
        <v>7067</v>
      </c>
      <c r="B301" s="14">
        <v>0</v>
      </c>
      <c r="C301" s="14">
        <v>-222247.77000000002</v>
      </c>
      <c r="D301" s="14">
        <v>0</v>
      </c>
      <c r="E301" s="16">
        <f t="shared" si="9"/>
        <v>-222247.77000000002</v>
      </c>
      <c r="F301" s="14">
        <v>-10659.97</v>
      </c>
      <c r="G301" s="14">
        <v>0</v>
      </c>
      <c r="H301" s="14">
        <v>0</v>
      </c>
      <c r="I301" s="9">
        <f t="shared" si="10"/>
        <v>-10659.97</v>
      </c>
    </row>
    <row r="302" spans="1:9" x14ac:dyDescent="0.25">
      <c r="A302" s="14">
        <v>7069</v>
      </c>
      <c r="B302" s="14">
        <v>0</v>
      </c>
      <c r="C302" s="14">
        <v>-300591.82</v>
      </c>
      <c r="D302" s="14">
        <v>0</v>
      </c>
      <c r="E302" s="16">
        <f t="shared" si="9"/>
        <v>-300591.82</v>
      </c>
      <c r="F302" s="14">
        <v>-9045.57</v>
      </c>
      <c r="G302" s="14">
        <v>0</v>
      </c>
      <c r="H302" s="14">
        <v>0</v>
      </c>
      <c r="I302" s="9">
        <f t="shared" si="10"/>
        <v>-9045.57</v>
      </c>
    </row>
    <row r="303" spans="1:9" x14ac:dyDescent="0.25">
      <c r="A303" s="14">
        <v>7070</v>
      </c>
      <c r="B303" s="14">
        <v>-279274.63</v>
      </c>
      <c r="C303" s="14">
        <v>-491191.19</v>
      </c>
      <c r="D303" s="14">
        <v>0</v>
      </c>
      <c r="E303" s="16">
        <f t="shared" si="9"/>
        <v>-770465.82000000007</v>
      </c>
      <c r="F303" s="14">
        <v>-25388</v>
      </c>
      <c r="G303" s="14">
        <v>0</v>
      </c>
      <c r="H303" s="14">
        <v>-55789.82</v>
      </c>
      <c r="I303" s="9">
        <f t="shared" si="10"/>
        <v>-81177.820000000007</v>
      </c>
    </row>
    <row r="304" spans="1:9" x14ac:dyDescent="0.25">
      <c r="A304" s="14">
        <v>7072</v>
      </c>
      <c r="B304" s="14">
        <v>-983219.22</v>
      </c>
      <c r="C304" s="14">
        <v>0</v>
      </c>
      <c r="D304" s="14">
        <v>0</v>
      </c>
      <c r="E304" s="16">
        <f t="shared" si="9"/>
        <v>-983219.22</v>
      </c>
      <c r="F304" s="14">
        <v>-19940.37</v>
      </c>
      <c r="G304" s="14">
        <v>0</v>
      </c>
      <c r="H304" s="14">
        <v>0</v>
      </c>
      <c r="I304" s="9">
        <f t="shared" si="10"/>
        <v>-19940.37</v>
      </c>
    </row>
    <row r="305" spans="1:9" x14ac:dyDescent="0.25">
      <c r="A305" s="14">
        <v>7073</v>
      </c>
      <c r="B305" s="14">
        <v>-274078</v>
      </c>
      <c r="C305" s="14">
        <v>-260353.66</v>
      </c>
      <c r="D305" s="14">
        <v>0</v>
      </c>
      <c r="E305" s="16">
        <f t="shared" si="9"/>
        <v>-534431.66</v>
      </c>
      <c r="F305" s="14">
        <v>-13734.02</v>
      </c>
      <c r="G305" s="14">
        <v>0</v>
      </c>
      <c r="H305" s="14">
        <v>0</v>
      </c>
      <c r="I305" s="9">
        <f t="shared" si="10"/>
        <v>-13734.02</v>
      </c>
    </row>
    <row r="306" spans="1:9" x14ac:dyDescent="0.25">
      <c r="A306" s="19">
        <v>9999</v>
      </c>
      <c r="B306" s="14">
        <v>-69298.539999999994</v>
      </c>
      <c r="C306" s="14">
        <v>-126736.41</v>
      </c>
      <c r="D306" s="14">
        <v>-646.36</v>
      </c>
      <c r="E306" s="14">
        <f>SUM(B306:D306)</f>
        <v>-196681.31</v>
      </c>
      <c r="F306" s="14">
        <v>-4599.12</v>
      </c>
      <c r="G306" s="14">
        <v>0</v>
      </c>
      <c r="H306" s="14">
        <v>-5652.26</v>
      </c>
      <c r="I306" s="14">
        <f>SUM(F306:H306)</f>
        <v>-10251.380000000001</v>
      </c>
    </row>
    <row r="307" spans="1:9" x14ac:dyDescent="0.25">
      <c r="B307" s="14"/>
      <c r="C307" s="14"/>
      <c r="D307" s="14"/>
      <c r="E307" s="16"/>
      <c r="F307" s="14"/>
      <c r="G307" s="14"/>
      <c r="H307" s="14"/>
    </row>
    <row r="308" spans="1:9" x14ac:dyDescent="0.25">
      <c r="B308" s="14"/>
      <c r="C308" s="14"/>
      <c r="D308" s="14"/>
      <c r="E308" s="16"/>
      <c r="F308" s="14"/>
      <c r="G308" s="14"/>
      <c r="H308" s="14"/>
    </row>
    <row r="309" spans="1:9" x14ac:dyDescent="0.25">
      <c r="B309" s="14"/>
      <c r="C309" s="14"/>
      <c r="D309" s="14"/>
      <c r="E309" s="16"/>
      <c r="F309" s="14"/>
      <c r="G309" s="14"/>
      <c r="H309" s="14"/>
    </row>
    <row r="310" spans="1:9" x14ac:dyDescent="0.25">
      <c r="B310" s="14"/>
      <c r="C310" s="14"/>
      <c r="D310" s="14"/>
      <c r="E310" s="16"/>
      <c r="F310" s="14"/>
      <c r="G310" s="14"/>
      <c r="H310" s="14"/>
    </row>
    <row r="311" spans="1:9" x14ac:dyDescent="0.25">
      <c r="B311" s="14"/>
      <c r="C311" s="14"/>
      <c r="D311" s="14"/>
      <c r="E311" s="16"/>
      <c r="F311" s="14"/>
      <c r="G311" s="14"/>
      <c r="H311" s="14"/>
    </row>
    <row r="312" spans="1:9" x14ac:dyDescent="0.25">
      <c r="B312" s="14"/>
      <c r="C312" s="14"/>
      <c r="D312" s="14"/>
      <c r="E312" s="16"/>
      <c r="F312" s="14"/>
      <c r="G312" s="14"/>
      <c r="H312" s="14"/>
    </row>
    <row r="313" spans="1:9" x14ac:dyDescent="0.25">
      <c r="B313" s="14"/>
      <c r="C313" s="14"/>
      <c r="D313" s="14"/>
      <c r="E313" s="16"/>
      <c r="F313" s="14"/>
      <c r="G313" s="14"/>
      <c r="H313" s="14"/>
    </row>
    <row r="314" spans="1:9" x14ac:dyDescent="0.25">
      <c r="B314" s="14"/>
      <c r="C314" s="14"/>
      <c r="D314" s="14"/>
      <c r="E314" s="16"/>
      <c r="F314" s="14"/>
      <c r="G314" s="14"/>
      <c r="H314" s="14"/>
    </row>
    <row r="315" spans="1:9" x14ac:dyDescent="0.25">
      <c r="B315" s="14"/>
      <c r="C315" s="14"/>
      <c r="D315" s="14"/>
      <c r="E315" s="16"/>
      <c r="F315" s="14"/>
      <c r="G315" s="14"/>
      <c r="H315" s="14"/>
    </row>
    <row r="316" spans="1:9" x14ac:dyDescent="0.25">
      <c r="B316" s="14"/>
      <c r="C316" s="14"/>
      <c r="D316" s="14"/>
      <c r="E316" s="16"/>
      <c r="F316" s="14"/>
      <c r="G316" s="14"/>
      <c r="H316" s="14"/>
    </row>
    <row r="317" spans="1:9" x14ac:dyDescent="0.25">
      <c r="B317" s="14"/>
      <c r="C317" s="14"/>
      <c r="D317" s="14"/>
      <c r="E317" s="16"/>
      <c r="F317" s="14"/>
      <c r="G317" s="14"/>
      <c r="H317" s="14"/>
    </row>
    <row r="318" spans="1:9" x14ac:dyDescent="0.25">
      <c r="B318" s="14"/>
      <c r="C318" s="14"/>
      <c r="D318" s="14"/>
      <c r="E318" s="16"/>
      <c r="F318" s="14"/>
      <c r="G318" s="14"/>
      <c r="H318" s="14"/>
    </row>
    <row r="319" spans="1:9" x14ac:dyDescent="0.25">
      <c r="B319" s="14"/>
      <c r="C319" s="14"/>
      <c r="D319" s="14"/>
      <c r="E319" s="16"/>
      <c r="F319" s="14"/>
      <c r="G319" s="14"/>
      <c r="H319" s="14"/>
    </row>
    <row r="320" spans="1:9" x14ac:dyDescent="0.25">
      <c r="B320" s="14"/>
      <c r="C320" s="14"/>
      <c r="D320" s="14"/>
      <c r="E320" s="16"/>
      <c r="F320" s="14"/>
      <c r="G320" s="14"/>
      <c r="H320" s="14"/>
    </row>
    <row r="321" spans="2:8" x14ac:dyDescent="0.25">
      <c r="B321" s="7"/>
      <c r="C321" s="7"/>
      <c r="D321" s="7"/>
      <c r="E321" s="9"/>
      <c r="F321" s="7"/>
      <c r="G321" s="7"/>
      <c r="H321" s="7"/>
    </row>
  </sheetData>
  <autoFilter ref="A1:K305" xr:uid="{63C3CDEC-8878-467C-8925-5459A1401EF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CF61-0BB6-48B7-A336-BE2FF801B649}">
  <sheetPr>
    <tabColor rgb="FF66FF99"/>
  </sheetPr>
  <dimension ref="A1:G48"/>
  <sheetViews>
    <sheetView workbookViewId="0">
      <pane ySplit="1" topLeftCell="A38" activePane="bottomLeft" state="frozen"/>
      <selection pane="bottomLeft" activeCell="E48" sqref="E48:F48"/>
    </sheetView>
  </sheetViews>
  <sheetFormatPr defaultColWidth="9.109375" defaultRowHeight="14.4" x14ac:dyDescent="0.3"/>
  <cols>
    <col min="1" max="1" width="6.33203125" bestFit="1" customWidth="1"/>
    <col min="3" max="3" width="9.88671875" bestFit="1" customWidth="1"/>
    <col min="4" max="4" width="49.5546875" bestFit="1" customWidth="1"/>
    <col min="5" max="5" width="29.88671875" style="13" customWidth="1"/>
    <col min="6" max="6" width="29.88671875" style="4" customWidth="1"/>
    <col min="7" max="7" width="16.6640625" customWidth="1"/>
  </cols>
  <sheetData>
    <row r="1" spans="1:7" s="4" customFormat="1" ht="28.8" x14ac:dyDescent="0.3">
      <c r="A1" s="4" t="s">
        <v>183</v>
      </c>
      <c r="C1" s="38" t="s">
        <v>17</v>
      </c>
      <c r="D1" s="38" t="s">
        <v>0</v>
      </c>
      <c r="E1" s="39" t="s">
        <v>18</v>
      </c>
      <c r="F1" s="38" t="s">
        <v>410</v>
      </c>
      <c r="G1" s="40" t="s">
        <v>440</v>
      </c>
    </row>
    <row r="2" spans="1:7" s="4" customFormat="1" x14ac:dyDescent="0.3">
      <c r="A2" s="4">
        <f>COUNTIF($C$2:C2,C2)</f>
        <v>1</v>
      </c>
      <c r="B2" s="4" t="str">
        <f>C2&amp;A2</f>
        <v>20651</v>
      </c>
      <c r="C2" s="10">
        <v>2065</v>
      </c>
      <c r="D2" s="10" t="s">
        <v>367</v>
      </c>
      <c r="E2" s="5" t="s">
        <v>407</v>
      </c>
      <c r="F2" s="4" t="s">
        <v>411</v>
      </c>
      <c r="G2" s="11">
        <v>9851.64</v>
      </c>
    </row>
    <row r="3" spans="1:7" s="4" customFormat="1" x14ac:dyDescent="0.3">
      <c r="A3" s="4">
        <f>COUNTIF($C$2:C3,C3)</f>
        <v>1</v>
      </c>
      <c r="B3" s="4" t="str">
        <f t="shared" ref="B3:B48" si="0">C3&amp;A3</f>
        <v>20661</v>
      </c>
      <c r="C3" s="10">
        <v>2066</v>
      </c>
      <c r="D3" s="54" t="s">
        <v>368</v>
      </c>
      <c r="E3" s="5" t="s">
        <v>407</v>
      </c>
      <c r="F3" s="4" t="s">
        <v>412</v>
      </c>
      <c r="G3" s="11">
        <v>2674.24</v>
      </c>
    </row>
    <row r="4" spans="1:7" s="4" customFormat="1" x14ac:dyDescent="0.3">
      <c r="A4" s="4">
        <f>COUNTIF($C$2:C4,C4)</f>
        <v>1</v>
      </c>
      <c r="B4" s="4" t="str">
        <f t="shared" si="0"/>
        <v>21161</v>
      </c>
      <c r="C4" s="10">
        <v>2116</v>
      </c>
      <c r="D4" s="54" t="s">
        <v>50</v>
      </c>
      <c r="E4" s="5" t="s">
        <v>407</v>
      </c>
      <c r="F4" s="4" t="s">
        <v>412</v>
      </c>
      <c r="G4" s="11">
        <v>14903.37</v>
      </c>
    </row>
    <row r="5" spans="1:7" s="4" customFormat="1" x14ac:dyDescent="0.3">
      <c r="A5" s="4">
        <f>COUNTIF($C$2:C5,C5)</f>
        <v>1</v>
      </c>
      <c r="B5" s="4" t="str">
        <f t="shared" si="0"/>
        <v>21381</v>
      </c>
      <c r="C5" s="4">
        <v>2138</v>
      </c>
      <c r="D5" s="10" t="s">
        <v>369</v>
      </c>
      <c r="E5" s="5" t="s">
        <v>407</v>
      </c>
      <c r="F5" s="4" t="s">
        <v>411</v>
      </c>
      <c r="G5" s="11">
        <v>3419.72</v>
      </c>
    </row>
    <row r="6" spans="1:7" s="4" customFormat="1" x14ac:dyDescent="0.3">
      <c r="A6" s="4">
        <f>COUNTIF($C$2:C6,C6)</f>
        <v>1</v>
      </c>
      <c r="B6" s="4" t="str">
        <f t="shared" si="0"/>
        <v>21391</v>
      </c>
      <c r="C6" s="4">
        <v>2139</v>
      </c>
      <c r="D6" s="10" t="s">
        <v>370</v>
      </c>
      <c r="E6" s="5" t="s">
        <v>407</v>
      </c>
      <c r="F6" s="4" t="s">
        <v>411</v>
      </c>
      <c r="G6" s="11">
        <v>28961.21</v>
      </c>
    </row>
    <row r="7" spans="1:7" s="4" customFormat="1" x14ac:dyDescent="0.3">
      <c r="A7" s="4">
        <f>COUNTIF($C$2:C7,C7)</f>
        <v>1</v>
      </c>
      <c r="B7" s="4" t="str">
        <f t="shared" si="0"/>
        <v>21611</v>
      </c>
      <c r="C7" s="10">
        <v>2161</v>
      </c>
      <c r="D7" s="10" t="s">
        <v>371</v>
      </c>
      <c r="E7" s="5" t="s">
        <v>407</v>
      </c>
      <c r="F7" s="4" t="s">
        <v>411</v>
      </c>
      <c r="G7" s="11">
        <v>798.4</v>
      </c>
    </row>
    <row r="8" spans="1:7" s="4" customFormat="1" x14ac:dyDescent="0.3">
      <c r="A8" s="4">
        <f>COUNTIF($C$2:C8,C8)</f>
        <v>1</v>
      </c>
      <c r="B8" s="4" t="str">
        <f t="shared" si="0"/>
        <v>21651</v>
      </c>
      <c r="C8" s="4">
        <v>2165</v>
      </c>
      <c r="D8" s="12" t="s">
        <v>372</v>
      </c>
      <c r="E8" s="5" t="s">
        <v>407</v>
      </c>
      <c r="F8" s="4" t="s">
        <v>411</v>
      </c>
      <c r="G8" s="11">
        <v>1836</v>
      </c>
    </row>
    <row r="9" spans="1:7" s="4" customFormat="1" x14ac:dyDescent="0.3">
      <c r="A9" s="4">
        <f>COUNTIF($C$2:C9,C9)</f>
        <v>1</v>
      </c>
      <c r="B9" s="4" t="str">
        <f t="shared" si="0"/>
        <v>21681</v>
      </c>
      <c r="C9" s="10">
        <v>2168</v>
      </c>
      <c r="D9" s="10" t="s">
        <v>373</v>
      </c>
      <c r="E9" s="5" t="s">
        <v>407</v>
      </c>
      <c r="F9" s="4" t="s">
        <v>411</v>
      </c>
      <c r="G9" s="11">
        <v>5766.24</v>
      </c>
    </row>
    <row r="10" spans="1:7" s="4" customFormat="1" x14ac:dyDescent="0.3">
      <c r="A10" s="4">
        <f>COUNTIF($C$2:C10,C10)</f>
        <v>1</v>
      </c>
      <c r="B10" s="4" t="str">
        <f t="shared" si="0"/>
        <v>21881</v>
      </c>
      <c r="C10" s="10">
        <v>2188</v>
      </c>
      <c r="D10" s="10" t="s">
        <v>374</v>
      </c>
      <c r="E10" s="5" t="s">
        <v>407</v>
      </c>
      <c r="F10" s="4" t="s">
        <v>411</v>
      </c>
      <c r="G10" s="11">
        <v>8138.26</v>
      </c>
    </row>
    <row r="11" spans="1:7" s="4" customFormat="1" x14ac:dyDescent="0.3">
      <c r="A11" s="4">
        <f>COUNTIF($C$2:C11,C11)</f>
        <v>1</v>
      </c>
      <c r="B11" s="4" t="str">
        <f t="shared" si="0"/>
        <v>22701</v>
      </c>
      <c r="C11" s="10">
        <v>2270</v>
      </c>
      <c r="D11" s="10" t="s">
        <v>375</v>
      </c>
      <c r="E11" s="5" t="s">
        <v>407</v>
      </c>
      <c r="F11" s="4" t="s">
        <v>411</v>
      </c>
      <c r="G11" s="11">
        <v>0</v>
      </c>
    </row>
    <row r="12" spans="1:7" s="4" customFormat="1" x14ac:dyDescent="0.3">
      <c r="A12" s="4">
        <f>COUNTIF($C$2:C12,C12)</f>
        <v>1</v>
      </c>
      <c r="B12" s="4" t="str">
        <f t="shared" si="0"/>
        <v>22751</v>
      </c>
      <c r="C12" s="10">
        <v>2275</v>
      </c>
      <c r="D12" s="10" t="s">
        <v>376</v>
      </c>
      <c r="E12" s="5" t="s">
        <v>407</v>
      </c>
      <c r="F12" s="4" t="s">
        <v>411</v>
      </c>
      <c r="G12" s="11">
        <v>4729.5599999999995</v>
      </c>
    </row>
    <row r="13" spans="1:7" s="4" customFormat="1" x14ac:dyDescent="0.3">
      <c r="A13" s="4">
        <f>COUNTIF($C$2:C13,C13)</f>
        <v>1</v>
      </c>
      <c r="B13" s="4" t="str">
        <f t="shared" si="0"/>
        <v>22801</v>
      </c>
      <c r="C13" s="10">
        <v>2280</v>
      </c>
      <c r="D13" s="54" t="s">
        <v>377</v>
      </c>
      <c r="E13" s="5" t="s">
        <v>407</v>
      </c>
      <c r="F13" s="4" t="s">
        <v>412</v>
      </c>
      <c r="G13" s="11">
        <v>6657.1</v>
      </c>
    </row>
    <row r="14" spans="1:7" s="4" customFormat="1" x14ac:dyDescent="0.3">
      <c r="A14" s="4">
        <f>COUNTIF($C$2:C14,C14)</f>
        <v>1</v>
      </c>
      <c r="B14" s="4" t="str">
        <f t="shared" si="0"/>
        <v>24651</v>
      </c>
      <c r="C14" s="10">
        <v>2465</v>
      </c>
      <c r="D14" s="10" t="s">
        <v>378</v>
      </c>
      <c r="E14" s="5" t="s">
        <v>407</v>
      </c>
      <c r="F14" s="4" t="s">
        <v>411</v>
      </c>
      <c r="G14" s="11">
        <v>8996</v>
      </c>
    </row>
    <row r="15" spans="1:7" s="4" customFormat="1" x14ac:dyDescent="0.3">
      <c r="A15" s="4">
        <f>COUNTIF($C$2:C15,C15)</f>
        <v>1</v>
      </c>
      <c r="B15" s="4" t="str">
        <f t="shared" si="0"/>
        <v>24901</v>
      </c>
      <c r="C15" s="4">
        <v>2490</v>
      </c>
      <c r="D15" s="12" t="s">
        <v>379</v>
      </c>
      <c r="E15" s="5" t="s">
        <v>407</v>
      </c>
      <c r="F15" s="4" t="s">
        <v>411</v>
      </c>
      <c r="G15" s="11">
        <v>11867.150000000001</v>
      </c>
    </row>
    <row r="16" spans="1:7" s="4" customFormat="1" x14ac:dyDescent="0.3">
      <c r="A16" s="4">
        <f>COUNTIF($C$2:C16,C16)</f>
        <v>1</v>
      </c>
      <c r="B16" s="4" t="str">
        <f t="shared" si="0"/>
        <v>25391</v>
      </c>
      <c r="C16" s="10">
        <v>2539</v>
      </c>
      <c r="D16" s="54" t="s">
        <v>380</v>
      </c>
      <c r="E16" s="5" t="s">
        <v>407</v>
      </c>
      <c r="F16" s="4" t="s">
        <v>412</v>
      </c>
      <c r="G16" s="11">
        <v>4958.75</v>
      </c>
    </row>
    <row r="17" spans="1:7" s="4" customFormat="1" x14ac:dyDescent="0.3">
      <c r="A17" s="4">
        <f>COUNTIF($C$2:C17,C17)</f>
        <v>1</v>
      </c>
      <c r="B17" s="4" t="str">
        <f t="shared" si="0"/>
        <v>25621</v>
      </c>
      <c r="C17" s="10">
        <v>2562</v>
      </c>
      <c r="D17" s="10" t="s">
        <v>381</v>
      </c>
      <c r="E17" s="5" t="s">
        <v>407</v>
      </c>
      <c r="F17" s="4" t="s">
        <v>411</v>
      </c>
      <c r="G17" s="11">
        <v>0</v>
      </c>
    </row>
    <row r="18" spans="1:7" s="4" customFormat="1" x14ac:dyDescent="0.3">
      <c r="A18" s="4">
        <f>COUNTIF($C$2:C18,C18)</f>
        <v>1</v>
      </c>
      <c r="B18" s="4" t="str">
        <f t="shared" si="0"/>
        <v>26261</v>
      </c>
      <c r="C18" s="10">
        <v>2626</v>
      </c>
      <c r="D18" s="10" t="s">
        <v>382</v>
      </c>
      <c r="E18" s="5" t="s">
        <v>407</v>
      </c>
      <c r="F18" s="4" t="s">
        <v>411</v>
      </c>
      <c r="G18" s="11">
        <v>689.32</v>
      </c>
    </row>
    <row r="19" spans="1:7" s="4" customFormat="1" x14ac:dyDescent="0.3">
      <c r="A19" s="4">
        <f>COUNTIF($C$2:C19,C19)</f>
        <v>1</v>
      </c>
      <c r="B19" s="4" t="str">
        <f t="shared" si="0"/>
        <v>26431</v>
      </c>
      <c r="C19" s="10">
        <v>2643</v>
      </c>
      <c r="D19" s="10" t="s">
        <v>383</v>
      </c>
      <c r="E19" s="5" t="s">
        <v>407</v>
      </c>
      <c r="F19" s="4" t="s">
        <v>411</v>
      </c>
      <c r="G19" s="11">
        <v>4530.46</v>
      </c>
    </row>
    <row r="20" spans="1:7" s="4" customFormat="1" x14ac:dyDescent="0.3">
      <c r="A20" s="4">
        <f>COUNTIF($C$2:C20,C20)</f>
        <v>1</v>
      </c>
      <c r="B20" s="4" t="str">
        <f t="shared" si="0"/>
        <v>26921</v>
      </c>
      <c r="C20" s="10">
        <v>2692</v>
      </c>
      <c r="D20" s="54" t="s">
        <v>384</v>
      </c>
      <c r="E20" s="5" t="s">
        <v>407</v>
      </c>
      <c r="F20" s="4" t="s">
        <v>411</v>
      </c>
      <c r="G20" s="11">
        <v>0</v>
      </c>
    </row>
    <row r="21" spans="1:7" s="4" customFormat="1" x14ac:dyDescent="0.3">
      <c r="A21" s="4">
        <f>COUNTIF($C$2:C21,C21)</f>
        <v>1</v>
      </c>
      <c r="B21" s="4" t="str">
        <f t="shared" si="0"/>
        <v>30341</v>
      </c>
      <c r="C21" s="10">
        <v>3034</v>
      </c>
      <c r="D21" s="10" t="s">
        <v>385</v>
      </c>
      <c r="E21" s="5" t="s">
        <v>407</v>
      </c>
      <c r="F21" s="4" t="s">
        <v>411</v>
      </c>
      <c r="G21" s="11">
        <v>25836.120000000003</v>
      </c>
    </row>
    <row r="22" spans="1:7" s="4" customFormat="1" x14ac:dyDescent="0.3">
      <c r="A22" s="4">
        <f>COUNTIF($C$2:C22,C22)</f>
        <v>1</v>
      </c>
      <c r="B22" s="4" t="str">
        <f t="shared" si="0"/>
        <v>30421</v>
      </c>
      <c r="C22" s="10">
        <v>3042</v>
      </c>
      <c r="D22" s="10" t="s">
        <v>386</v>
      </c>
      <c r="E22" s="5" t="s">
        <v>407</v>
      </c>
      <c r="F22" s="4" t="s">
        <v>411</v>
      </c>
      <c r="G22" s="11">
        <v>2516.25</v>
      </c>
    </row>
    <row r="23" spans="1:7" s="4" customFormat="1" x14ac:dyDescent="0.3">
      <c r="A23" s="4">
        <f>COUNTIF($C$2:C23,C23)</f>
        <v>1</v>
      </c>
      <c r="B23" s="4" t="str">
        <f t="shared" si="0"/>
        <v>30551</v>
      </c>
      <c r="C23" s="10">
        <v>3055</v>
      </c>
      <c r="D23" s="10" t="s">
        <v>387</v>
      </c>
      <c r="E23" s="5" t="s">
        <v>407</v>
      </c>
      <c r="F23" s="4" t="s">
        <v>412</v>
      </c>
      <c r="G23" s="11">
        <v>7283.58</v>
      </c>
    </row>
    <row r="24" spans="1:7" s="4" customFormat="1" x14ac:dyDescent="0.3">
      <c r="A24" s="4">
        <f>COUNTIF($C$2:C24,C24)</f>
        <v>1</v>
      </c>
      <c r="B24" s="4" t="str">
        <f t="shared" si="0"/>
        <v>30811</v>
      </c>
      <c r="C24" s="10">
        <v>3081</v>
      </c>
      <c r="D24" s="10" t="s">
        <v>388</v>
      </c>
      <c r="E24" s="5" t="s">
        <v>407</v>
      </c>
      <c r="F24" s="4" t="s">
        <v>411</v>
      </c>
      <c r="G24" s="11">
        <v>867.76</v>
      </c>
    </row>
    <row r="25" spans="1:7" s="4" customFormat="1" x14ac:dyDescent="0.3">
      <c r="A25" s="4">
        <f>COUNTIF($C$2:C25,C25)</f>
        <v>1</v>
      </c>
      <c r="B25" s="4" t="str">
        <f t="shared" si="0"/>
        <v>30841</v>
      </c>
      <c r="C25" s="10">
        <v>3084</v>
      </c>
      <c r="D25" s="54" t="s">
        <v>389</v>
      </c>
      <c r="E25" s="5" t="s">
        <v>407</v>
      </c>
      <c r="F25" s="4" t="s">
        <v>412</v>
      </c>
      <c r="G25" s="11">
        <v>7973.04</v>
      </c>
    </row>
    <row r="26" spans="1:7" s="4" customFormat="1" x14ac:dyDescent="0.3">
      <c r="A26" s="4">
        <f>COUNTIF($C$2:C26,C26)</f>
        <v>1</v>
      </c>
      <c r="B26" s="4" t="str">
        <f t="shared" si="0"/>
        <v>31081</v>
      </c>
      <c r="C26" s="10">
        <v>3108</v>
      </c>
      <c r="D26" s="10" t="s">
        <v>390</v>
      </c>
      <c r="E26" s="5" t="s">
        <v>408</v>
      </c>
      <c r="F26" s="4" t="s">
        <v>411</v>
      </c>
      <c r="G26" s="11">
        <v>7457.2</v>
      </c>
    </row>
    <row r="27" spans="1:7" s="4" customFormat="1" x14ac:dyDescent="0.3">
      <c r="A27" s="4">
        <f>COUNTIF($C$2:C27,C27)</f>
        <v>1</v>
      </c>
      <c r="B27" s="4" t="str">
        <f t="shared" si="0"/>
        <v>31551</v>
      </c>
      <c r="C27" s="4">
        <v>3155</v>
      </c>
      <c r="D27" s="55" t="s">
        <v>391</v>
      </c>
      <c r="E27" s="5" t="s">
        <v>408</v>
      </c>
      <c r="F27" s="4" t="s">
        <v>411</v>
      </c>
      <c r="G27" s="11">
        <v>7798.9000000000005</v>
      </c>
    </row>
    <row r="28" spans="1:7" s="4" customFormat="1" x14ac:dyDescent="0.3">
      <c r="A28" s="4">
        <f>COUNTIF($C$2:C28,C28)</f>
        <v>1</v>
      </c>
      <c r="B28" s="4" t="str">
        <f t="shared" si="0"/>
        <v>31751</v>
      </c>
      <c r="C28" s="4">
        <v>3175</v>
      </c>
      <c r="D28" s="12" t="s">
        <v>392</v>
      </c>
      <c r="E28" s="5" t="s">
        <v>407</v>
      </c>
      <c r="F28" s="4" t="s">
        <v>411</v>
      </c>
      <c r="G28" s="11">
        <v>10852.8</v>
      </c>
    </row>
    <row r="29" spans="1:7" s="4" customFormat="1" x14ac:dyDescent="0.3">
      <c r="A29" s="4">
        <f>COUNTIF($C$2:C29,C29)</f>
        <v>1</v>
      </c>
      <c r="B29" s="4" t="str">
        <f t="shared" si="0"/>
        <v>31791</v>
      </c>
      <c r="C29" s="4">
        <v>3179</v>
      </c>
      <c r="D29" s="12" t="s">
        <v>272</v>
      </c>
      <c r="E29" s="5" t="s">
        <v>407</v>
      </c>
      <c r="F29" s="4" t="s">
        <v>412</v>
      </c>
      <c r="G29" s="11">
        <v>23254.559999999998</v>
      </c>
    </row>
    <row r="30" spans="1:7" s="4" customFormat="1" x14ac:dyDescent="0.3">
      <c r="A30" s="4">
        <f>COUNTIF($C$2:C30,C30)</f>
        <v>1</v>
      </c>
      <c r="B30" s="4" t="str">
        <f t="shared" si="0"/>
        <v>31991</v>
      </c>
      <c r="C30" s="4">
        <v>3199</v>
      </c>
      <c r="D30" s="12" t="s">
        <v>393</v>
      </c>
      <c r="E30" s="5" t="s">
        <v>407</v>
      </c>
      <c r="F30" s="4" t="s">
        <v>411</v>
      </c>
      <c r="G30" s="11">
        <v>0</v>
      </c>
    </row>
    <row r="31" spans="1:7" s="4" customFormat="1" x14ac:dyDescent="0.3">
      <c r="A31" s="4">
        <f>COUNTIF($C$2:C31,C31)</f>
        <v>1</v>
      </c>
      <c r="B31" s="4" t="str">
        <f t="shared" si="0"/>
        <v>32841</v>
      </c>
      <c r="C31" s="4">
        <v>3284</v>
      </c>
      <c r="D31" s="55" t="s">
        <v>394</v>
      </c>
      <c r="E31" s="5" t="s">
        <v>407</v>
      </c>
      <c r="F31" s="4" t="s">
        <v>412</v>
      </c>
      <c r="G31" s="11">
        <v>21808.720000000001</v>
      </c>
    </row>
    <row r="32" spans="1:7" s="4" customFormat="1" x14ac:dyDescent="0.3">
      <c r="A32" s="4">
        <f>COUNTIF($C$2:C32,C32)</f>
        <v>1</v>
      </c>
      <c r="B32" s="4" t="str">
        <f t="shared" si="0"/>
        <v>32891</v>
      </c>
      <c r="C32" s="10">
        <v>3289</v>
      </c>
      <c r="D32" s="10" t="s">
        <v>395</v>
      </c>
      <c r="E32" s="5" t="s">
        <v>407</v>
      </c>
      <c r="F32" s="4" t="s">
        <v>411</v>
      </c>
      <c r="G32" s="11">
        <v>10110.25</v>
      </c>
    </row>
    <row r="33" spans="1:7" s="4" customFormat="1" x14ac:dyDescent="0.3">
      <c r="A33" s="4">
        <f>COUNTIF($C$2:C33,C33)</f>
        <v>1</v>
      </c>
      <c r="B33" s="4" t="str">
        <f t="shared" si="0"/>
        <v>33281</v>
      </c>
      <c r="C33" s="4">
        <v>3328</v>
      </c>
      <c r="D33" s="55" t="s">
        <v>396</v>
      </c>
      <c r="E33" s="5" t="s">
        <v>407</v>
      </c>
      <c r="F33" s="4" t="s">
        <v>411</v>
      </c>
      <c r="G33" s="11">
        <v>723.07</v>
      </c>
    </row>
    <row r="34" spans="1:7" s="4" customFormat="1" x14ac:dyDescent="0.3">
      <c r="A34" s="4">
        <f>COUNTIF($C$2:C34,C34)</f>
        <v>1</v>
      </c>
      <c r="B34" s="4" t="str">
        <f t="shared" si="0"/>
        <v>33381</v>
      </c>
      <c r="C34" s="4">
        <v>3338</v>
      </c>
      <c r="D34" s="12" t="s">
        <v>397</v>
      </c>
      <c r="E34" s="5" t="s">
        <v>407</v>
      </c>
      <c r="F34" s="4" t="s">
        <v>412</v>
      </c>
      <c r="G34" s="11">
        <v>4571.8999999999996</v>
      </c>
    </row>
    <row r="35" spans="1:7" s="4" customFormat="1" x14ac:dyDescent="0.3">
      <c r="A35" s="4">
        <f>COUNTIF($C$2:C35,C35)</f>
        <v>1</v>
      </c>
      <c r="B35" s="4" t="str">
        <f t="shared" si="0"/>
        <v>33501</v>
      </c>
      <c r="C35" s="10">
        <v>3350</v>
      </c>
      <c r="D35" s="10" t="s">
        <v>398</v>
      </c>
      <c r="E35" s="5" t="s">
        <v>407</v>
      </c>
      <c r="F35" s="4" t="s">
        <v>412</v>
      </c>
      <c r="G35" s="11">
        <v>11062.56</v>
      </c>
    </row>
    <row r="36" spans="1:7" s="4" customFormat="1" x14ac:dyDescent="0.3">
      <c r="A36" s="4">
        <f>COUNTIF($C$2:C36,C36)</f>
        <v>1</v>
      </c>
      <c r="B36" s="4" t="str">
        <f t="shared" si="0"/>
        <v>33561</v>
      </c>
      <c r="C36" s="10">
        <v>3356</v>
      </c>
      <c r="D36" s="54" t="s">
        <v>399</v>
      </c>
      <c r="E36" s="5" t="s">
        <v>407</v>
      </c>
      <c r="F36" s="4" t="s">
        <v>411</v>
      </c>
      <c r="G36" s="11">
        <v>2708.76</v>
      </c>
    </row>
    <row r="37" spans="1:7" s="4" customFormat="1" x14ac:dyDescent="0.3">
      <c r="A37" s="4">
        <f>COUNTIF($C$2:C37,C37)</f>
        <v>1</v>
      </c>
      <c r="B37" s="4" t="str">
        <f t="shared" si="0"/>
        <v>38961</v>
      </c>
      <c r="C37" s="10">
        <v>3896</v>
      </c>
      <c r="D37" s="54" t="s">
        <v>441</v>
      </c>
      <c r="E37" s="5" t="s">
        <v>407</v>
      </c>
      <c r="F37" s="4" t="s">
        <v>411</v>
      </c>
      <c r="G37" s="11">
        <v>21633.71</v>
      </c>
    </row>
    <row r="38" spans="1:7" s="4" customFormat="1" x14ac:dyDescent="0.3">
      <c r="A38" s="4">
        <f>COUNTIF($C$2:C38,C38)</f>
        <v>1</v>
      </c>
      <c r="B38" s="4" t="str">
        <f t="shared" si="0"/>
        <v>38931</v>
      </c>
      <c r="C38" s="10">
        <v>3893</v>
      </c>
      <c r="D38" s="10" t="s">
        <v>400</v>
      </c>
      <c r="E38" s="5" t="s">
        <v>407</v>
      </c>
      <c r="F38" s="4" t="s">
        <v>411</v>
      </c>
      <c r="G38" s="11">
        <v>5390.17</v>
      </c>
    </row>
    <row r="39" spans="1:7" s="4" customFormat="1" x14ac:dyDescent="0.3">
      <c r="A39" s="4">
        <f>COUNTIF($C$2:C39,C39)</f>
        <v>1</v>
      </c>
      <c r="B39" s="4" t="str">
        <f t="shared" si="0"/>
        <v>40401</v>
      </c>
      <c r="C39" s="10">
        <v>4040</v>
      </c>
      <c r="D39" s="10" t="s">
        <v>401</v>
      </c>
      <c r="E39" s="5" t="s">
        <v>409</v>
      </c>
      <c r="F39" s="4" t="s">
        <v>412</v>
      </c>
      <c r="G39" s="11">
        <v>64792.32</v>
      </c>
    </row>
    <row r="40" spans="1:7" s="4" customFormat="1" x14ac:dyDescent="0.3">
      <c r="A40" s="4">
        <f>COUNTIF($C$2:C40,C40)</f>
        <v>1</v>
      </c>
      <c r="B40" s="4" t="str">
        <f t="shared" si="0"/>
        <v>40451</v>
      </c>
      <c r="C40" s="10">
        <v>4045</v>
      </c>
      <c r="D40" s="54" t="s">
        <v>19</v>
      </c>
      <c r="E40" s="5" t="s">
        <v>407</v>
      </c>
      <c r="F40" s="4" t="s">
        <v>411</v>
      </c>
      <c r="G40" s="11">
        <v>10182.14</v>
      </c>
    </row>
    <row r="41" spans="1:7" s="4" customFormat="1" x14ac:dyDescent="0.3">
      <c r="A41" s="4">
        <f>COUNTIF($C$2:C41,C41)</f>
        <v>1</v>
      </c>
      <c r="B41" s="4" t="str">
        <f t="shared" si="0"/>
        <v>45231</v>
      </c>
      <c r="C41" s="10">
        <v>4523</v>
      </c>
      <c r="D41" s="10" t="s">
        <v>402</v>
      </c>
      <c r="E41" s="5" t="s">
        <v>407</v>
      </c>
      <c r="F41" s="4" t="s">
        <v>411</v>
      </c>
      <c r="G41" s="11">
        <v>55722.149999999994</v>
      </c>
    </row>
    <row r="42" spans="1:7" s="4" customFormat="1" x14ac:dyDescent="0.3">
      <c r="A42" s="4">
        <f>COUNTIF($C$2:C42,C42)</f>
        <v>1</v>
      </c>
      <c r="B42" s="4" t="str">
        <f t="shared" si="0"/>
        <v>52001</v>
      </c>
      <c r="C42" s="10">
        <v>5200</v>
      </c>
      <c r="D42" s="10" t="s">
        <v>403</v>
      </c>
      <c r="E42" s="5" t="s">
        <v>407</v>
      </c>
      <c r="F42" s="4" t="s">
        <v>411</v>
      </c>
      <c r="G42" s="11">
        <v>0</v>
      </c>
    </row>
    <row r="43" spans="1:7" s="4" customFormat="1" x14ac:dyDescent="0.3">
      <c r="A43" s="4">
        <f>COUNTIF($C$2:C43,C43)</f>
        <v>1</v>
      </c>
      <c r="B43" s="4" t="str">
        <f t="shared" si="0"/>
        <v>54121</v>
      </c>
      <c r="C43" s="10">
        <v>5412</v>
      </c>
      <c r="D43" s="10" t="s">
        <v>404</v>
      </c>
      <c r="E43" s="5" t="s">
        <v>407</v>
      </c>
      <c r="F43" s="4" t="s">
        <v>411</v>
      </c>
      <c r="G43" s="11">
        <v>10240.74</v>
      </c>
    </row>
    <row r="44" spans="1:7" s="4" customFormat="1" x14ac:dyDescent="0.3">
      <c r="A44" s="4">
        <f>COUNTIF($C$2:C44,C44)</f>
        <v>2</v>
      </c>
      <c r="B44" s="4" t="str">
        <f t="shared" si="0"/>
        <v>54122</v>
      </c>
      <c r="C44" s="10">
        <v>5412</v>
      </c>
      <c r="D44" s="10" t="s">
        <v>404</v>
      </c>
      <c r="E44" s="5" t="s">
        <v>407</v>
      </c>
      <c r="F44" s="4" t="s">
        <v>412</v>
      </c>
      <c r="G44" s="11">
        <v>10098.09</v>
      </c>
    </row>
    <row r="45" spans="1:7" s="4" customFormat="1" x14ac:dyDescent="0.3">
      <c r="A45" s="4">
        <f>COUNTIF($C$2:C45,C45)</f>
        <v>1</v>
      </c>
      <c r="B45" s="4" t="str">
        <f t="shared" si="0"/>
        <v>70401</v>
      </c>
      <c r="C45" s="10">
        <v>7040</v>
      </c>
      <c r="D45" s="54" t="s">
        <v>405</v>
      </c>
      <c r="E45" s="5" t="s">
        <v>407</v>
      </c>
      <c r="F45" s="4" t="s">
        <v>412</v>
      </c>
      <c r="G45" s="11">
        <v>51441.48</v>
      </c>
    </row>
    <row r="46" spans="1:7" s="4" customFormat="1" x14ac:dyDescent="0.3">
      <c r="A46" s="4">
        <f>COUNTIF($C$2:C46,C46)</f>
        <v>1</v>
      </c>
      <c r="B46" s="4" t="str">
        <f t="shared" si="0"/>
        <v>70691</v>
      </c>
      <c r="C46" s="10">
        <v>7069</v>
      </c>
      <c r="D46" s="54" t="s">
        <v>406</v>
      </c>
      <c r="E46" s="5" t="s">
        <v>407</v>
      </c>
      <c r="F46" s="4" t="s">
        <v>411</v>
      </c>
      <c r="G46" s="11">
        <v>78024.260000000009</v>
      </c>
    </row>
    <row r="47" spans="1:7" s="4" customFormat="1" ht="28.8" x14ac:dyDescent="0.3">
      <c r="A47" s="4">
        <f>COUNTIF($C$2:C47,C47)</f>
        <v>2</v>
      </c>
      <c r="B47" s="4" t="str">
        <f t="shared" si="0"/>
        <v>70692</v>
      </c>
      <c r="C47" s="4">
        <v>7069</v>
      </c>
      <c r="D47" s="4" t="s">
        <v>406</v>
      </c>
      <c r="E47" s="5" t="s">
        <v>442</v>
      </c>
      <c r="F47" s="4" t="s">
        <v>411</v>
      </c>
      <c r="G47" s="4">
        <v>48263.28</v>
      </c>
    </row>
    <row r="48" spans="1:7" x14ac:dyDescent="0.3">
      <c r="A48" s="4">
        <f>COUNTIF($C$2:C48,C48)</f>
        <v>1</v>
      </c>
      <c r="B48" s="4" t="str">
        <f t="shared" si="0"/>
        <v>99991</v>
      </c>
      <c r="C48" s="10">
        <v>9999</v>
      </c>
      <c r="D48" t="s">
        <v>451</v>
      </c>
      <c r="E48" s="13" t="s">
        <v>407</v>
      </c>
      <c r="F48" s="4" t="s">
        <v>411</v>
      </c>
      <c r="G48" s="11">
        <v>13465.026739130435</v>
      </c>
    </row>
  </sheetData>
  <autoFilter ref="A1:G47" xr:uid="{45CA95FF-E9BC-4CA5-B3E4-DA8AE20E674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F673D-5730-4065-B1B7-4DA977899F5B}">
  <sheetPr>
    <tabColor rgb="FFFF0000"/>
  </sheetPr>
  <dimension ref="A1:O30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5" sqref="G15"/>
    </sheetView>
  </sheetViews>
  <sheetFormatPr defaultColWidth="11.109375" defaultRowHeight="14.4" x14ac:dyDescent="0.3"/>
  <cols>
    <col min="2" max="4" width="12.5546875" bestFit="1" customWidth="1"/>
    <col min="5" max="6" width="11" bestFit="1" customWidth="1"/>
    <col min="7" max="7" width="16.44140625" bestFit="1" customWidth="1"/>
    <col min="11" max="11" width="8.109375" bestFit="1" customWidth="1"/>
    <col min="12" max="12" width="11.33203125" style="3" customWidth="1"/>
  </cols>
  <sheetData>
    <row r="1" spans="1:13" x14ac:dyDescent="0.3">
      <c r="A1" s="98" t="s">
        <v>452</v>
      </c>
      <c r="B1" s="98"/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7">
        <v>11</v>
      </c>
    </row>
    <row r="2" spans="1:13" s="4" customFormat="1" ht="57.6" x14ac:dyDescent="0.3">
      <c r="A2" s="43" t="s">
        <v>11</v>
      </c>
      <c r="B2" s="44" t="s">
        <v>12</v>
      </c>
      <c r="C2" s="44" t="s">
        <v>13</v>
      </c>
      <c r="D2" s="44" t="s">
        <v>14</v>
      </c>
      <c r="E2" s="44" t="s">
        <v>15</v>
      </c>
      <c r="F2" s="44" t="s">
        <v>357</v>
      </c>
      <c r="G2" s="47" t="s">
        <v>449</v>
      </c>
      <c r="H2" s="63" t="s">
        <v>358</v>
      </c>
      <c r="I2" s="64" t="s">
        <v>447</v>
      </c>
      <c r="J2" s="44" t="s">
        <v>16</v>
      </c>
      <c r="K2" s="66" t="s">
        <v>448</v>
      </c>
      <c r="L2" s="68" t="s">
        <v>450</v>
      </c>
      <c r="M2" s="3"/>
    </row>
    <row r="3" spans="1:13" x14ac:dyDescent="0.3">
      <c r="A3" s="7">
        <v>1001</v>
      </c>
      <c r="B3" s="8">
        <v>578719.52</v>
      </c>
      <c r="C3" s="8">
        <v>0</v>
      </c>
      <c r="D3" s="8">
        <v>22113.130000000005</v>
      </c>
      <c r="E3" s="8">
        <v>0</v>
      </c>
      <c r="F3" s="8">
        <v>0</v>
      </c>
      <c r="G3" s="48">
        <v>0</v>
      </c>
      <c r="H3" s="45">
        <f>F3+G3</f>
        <v>0</v>
      </c>
      <c r="I3" s="8">
        <v>0</v>
      </c>
      <c r="J3" s="8">
        <v>4776.25</v>
      </c>
      <c r="K3" s="65">
        <v>0</v>
      </c>
      <c r="L3" s="69"/>
    </row>
    <row r="4" spans="1:13" x14ac:dyDescent="0.3">
      <c r="A4" s="7">
        <v>1123</v>
      </c>
      <c r="B4" s="8">
        <v>1558233.18</v>
      </c>
      <c r="C4" s="8">
        <v>0</v>
      </c>
      <c r="D4" s="8">
        <v>2019004.8</v>
      </c>
      <c r="E4" s="8">
        <v>0</v>
      </c>
      <c r="F4" s="8">
        <v>0</v>
      </c>
      <c r="G4" s="48">
        <v>0</v>
      </c>
      <c r="H4" s="45">
        <f t="shared" ref="H4:H64" si="0">F4+G4</f>
        <v>0</v>
      </c>
      <c r="I4" s="8">
        <v>0</v>
      </c>
      <c r="J4" s="8">
        <v>6860.31</v>
      </c>
      <c r="K4" s="65">
        <v>0</v>
      </c>
      <c r="L4" s="69"/>
    </row>
    <row r="5" spans="1:13" x14ac:dyDescent="0.3">
      <c r="A5" s="7">
        <v>1124</v>
      </c>
      <c r="B5" s="8">
        <v>398766.40000000014</v>
      </c>
      <c r="C5" s="8">
        <v>0</v>
      </c>
      <c r="D5" s="8">
        <v>156877.99</v>
      </c>
      <c r="E5" s="8">
        <v>1600</v>
      </c>
      <c r="F5" s="8">
        <v>0</v>
      </c>
      <c r="G5" s="48">
        <v>0</v>
      </c>
      <c r="H5" s="45">
        <f t="shared" si="0"/>
        <v>0</v>
      </c>
      <c r="I5" s="8">
        <v>0</v>
      </c>
      <c r="J5" s="8">
        <v>4835.3100000000004</v>
      </c>
      <c r="K5" s="65">
        <v>0</v>
      </c>
      <c r="L5" s="69"/>
    </row>
    <row r="6" spans="1:13" x14ac:dyDescent="0.3">
      <c r="A6" s="7">
        <v>1127</v>
      </c>
      <c r="B6" s="8">
        <v>765268.72</v>
      </c>
      <c r="C6" s="8">
        <v>0</v>
      </c>
      <c r="D6" s="8">
        <v>295564.5</v>
      </c>
      <c r="E6" s="8">
        <v>2800</v>
      </c>
      <c r="F6" s="8">
        <v>0</v>
      </c>
      <c r="G6" s="48">
        <v>0</v>
      </c>
      <c r="H6" s="45">
        <f t="shared" si="0"/>
        <v>0</v>
      </c>
      <c r="I6" s="8">
        <v>0</v>
      </c>
      <c r="J6" s="8">
        <v>4961.88</v>
      </c>
      <c r="K6" s="65">
        <v>0</v>
      </c>
      <c r="L6" s="69"/>
    </row>
    <row r="7" spans="1:13" x14ac:dyDescent="0.3">
      <c r="A7" s="7">
        <v>1128</v>
      </c>
      <c r="B7" s="8">
        <v>1184729.3000000003</v>
      </c>
      <c r="C7" s="8">
        <v>0</v>
      </c>
      <c r="D7" s="8">
        <v>469355.68000000011</v>
      </c>
      <c r="E7" s="8">
        <v>3600</v>
      </c>
      <c r="F7" s="8">
        <v>0</v>
      </c>
      <c r="G7" s="48">
        <v>0</v>
      </c>
      <c r="H7" s="45">
        <f t="shared" si="0"/>
        <v>0</v>
      </c>
      <c r="I7" s="8">
        <v>0</v>
      </c>
      <c r="J7" s="8">
        <v>5898.4400000000005</v>
      </c>
      <c r="K7" s="65">
        <v>0</v>
      </c>
      <c r="L7" s="69"/>
    </row>
    <row r="8" spans="1:13" x14ac:dyDescent="0.3">
      <c r="A8" s="7">
        <v>1129</v>
      </c>
      <c r="B8" s="8">
        <v>718071.83</v>
      </c>
      <c r="C8" s="8">
        <v>0</v>
      </c>
      <c r="D8" s="8">
        <v>288007.63</v>
      </c>
      <c r="E8" s="8">
        <v>400</v>
      </c>
      <c r="F8" s="8">
        <v>0</v>
      </c>
      <c r="G8" s="48">
        <v>0</v>
      </c>
      <c r="H8" s="45">
        <f t="shared" si="0"/>
        <v>0</v>
      </c>
      <c r="I8" s="8">
        <v>0</v>
      </c>
      <c r="J8" s="8">
        <v>5037.8100000000004</v>
      </c>
      <c r="K8" s="65">
        <v>0</v>
      </c>
      <c r="L8" s="69"/>
    </row>
    <row r="9" spans="1:13" x14ac:dyDescent="0.3">
      <c r="A9" s="7">
        <v>2000</v>
      </c>
      <c r="B9" s="8">
        <v>2303796.9500000002</v>
      </c>
      <c r="C9" s="8">
        <v>0</v>
      </c>
      <c r="D9" s="8">
        <v>126424.26999999999</v>
      </c>
      <c r="E9" s="8">
        <v>316755</v>
      </c>
      <c r="F9" s="8">
        <v>59273</v>
      </c>
      <c r="G9" s="48">
        <v>-2937</v>
      </c>
      <c r="H9" s="45">
        <f t="shared" si="0"/>
        <v>56336</v>
      </c>
      <c r="I9" s="8">
        <v>50336.25</v>
      </c>
      <c r="J9" s="8">
        <v>8646.25</v>
      </c>
      <c r="K9" s="65">
        <v>24576</v>
      </c>
      <c r="L9" s="70">
        <v>1</v>
      </c>
    </row>
    <row r="10" spans="1:13" x14ac:dyDescent="0.3">
      <c r="A10" s="7">
        <v>2002</v>
      </c>
      <c r="B10" s="8">
        <v>2137584.5700000003</v>
      </c>
      <c r="C10" s="8">
        <v>0</v>
      </c>
      <c r="D10" s="8">
        <v>136542.58000000002</v>
      </c>
      <c r="E10" s="8">
        <v>138730</v>
      </c>
      <c r="F10" s="8">
        <v>75409</v>
      </c>
      <c r="G10" s="48">
        <v>2004</v>
      </c>
      <c r="H10" s="45">
        <f t="shared" si="0"/>
        <v>77413</v>
      </c>
      <c r="I10" s="8">
        <v>23326.67</v>
      </c>
      <c r="J10" s="8">
        <v>9422.5</v>
      </c>
      <c r="K10" s="65">
        <v>10650</v>
      </c>
      <c r="L10" s="70">
        <v>1</v>
      </c>
    </row>
    <row r="11" spans="1:13" x14ac:dyDescent="0.3">
      <c r="A11" s="7">
        <v>2065</v>
      </c>
      <c r="B11" s="8">
        <v>2792308</v>
      </c>
      <c r="C11" s="8">
        <v>0</v>
      </c>
      <c r="D11" s="8">
        <v>203809.97000000003</v>
      </c>
      <c r="E11" s="8">
        <v>81035</v>
      </c>
      <c r="F11" s="8">
        <v>135074</v>
      </c>
      <c r="G11" s="48">
        <v>0</v>
      </c>
      <c r="H11" s="45">
        <f t="shared" si="0"/>
        <v>135074</v>
      </c>
      <c r="I11" s="8">
        <v>11787.71</v>
      </c>
      <c r="J11" s="8">
        <v>11053.75</v>
      </c>
      <c r="K11" s="65">
        <v>75264</v>
      </c>
      <c r="L11" s="70">
        <v>1</v>
      </c>
    </row>
    <row r="12" spans="1:13" x14ac:dyDescent="0.3">
      <c r="A12" s="7">
        <v>2066</v>
      </c>
      <c r="B12" s="8">
        <v>789316.65000000014</v>
      </c>
      <c r="C12" s="8">
        <v>0</v>
      </c>
      <c r="D12" s="8">
        <v>26703.200000000001</v>
      </c>
      <c r="E12" s="8">
        <v>30918.75</v>
      </c>
      <c r="F12" s="8">
        <v>58396</v>
      </c>
      <c r="G12" s="48">
        <v>0</v>
      </c>
      <c r="H12" s="45">
        <f t="shared" si="0"/>
        <v>58396</v>
      </c>
      <c r="I12" s="8">
        <v>7170.42</v>
      </c>
      <c r="J12" s="8">
        <v>8657.5</v>
      </c>
      <c r="K12" s="65">
        <v>38144</v>
      </c>
      <c r="L12" s="70">
        <v>1</v>
      </c>
    </row>
    <row r="13" spans="1:13" x14ac:dyDescent="0.3">
      <c r="A13" s="7">
        <v>2079</v>
      </c>
      <c r="B13" s="8">
        <v>2899890.8099999996</v>
      </c>
      <c r="C13" s="8">
        <v>0</v>
      </c>
      <c r="D13" s="8">
        <v>101995.75</v>
      </c>
      <c r="E13" s="8">
        <v>189845</v>
      </c>
      <c r="F13" s="8">
        <v>111828</v>
      </c>
      <c r="G13" s="48">
        <v>-3471</v>
      </c>
      <c r="H13" s="45">
        <f t="shared" si="0"/>
        <v>108357</v>
      </c>
      <c r="I13" s="8">
        <v>30848.33</v>
      </c>
      <c r="J13" s="8">
        <v>11177.5</v>
      </c>
      <c r="K13" s="65">
        <v>57856</v>
      </c>
      <c r="L13" s="70">
        <v>1</v>
      </c>
    </row>
    <row r="14" spans="1:13" x14ac:dyDescent="0.3">
      <c r="A14" s="7">
        <v>2088</v>
      </c>
      <c r="B14" s="8">
        <v>1012288.05</v>
      </c>
      <c r="C14" s="8">
        <v>0</v>
      </c>
      <c r="D14" s="8">
        <v>22187.260000000006</v>
      </c>
      <c r="E14" s="8">
        <v>87995</v>
      </c>
      <c r="F14" s="8">
        <v>37133</v>
      </c>
      <c r="G14" s="48">
        <v>2672</v>
      </c>
      <c r="H14" s="45">
        <f t="shared" si="0"/>
        <v>39805</v>
      </c>
      <c r="I14" s="8">
        <v>9289.89</v>
      </c>
      <c r="J14" s="8">
        <v>6306.25</v>
      </c>
      <c r="K14" s="65">
        <v>24116</v>
      </c>
      <c r="L14" s="70">
        <v>1</v>
      </c>
    </row>
    <row r="15" spans="1:13" x14ac:dyDescent="0.3">
      <c r="A15" s="7">
        <v>2089</v>
      </c>
      <c r="B15" s="8">
        <v>1378228</v>
      </c>
      <c r="C15" s="8">
        <v>0</v>
      </c>
      <c r="D15" s="8">
        <v>4608.3899999999994</v>
      </c>
      <c r="E15" s="8">
        <v>53770</v>
      </c>
      <c r="F15" s="8">
        <v>70632</v>
      </c>
      <c r="G15" s="48">
        <v>-1869</v>
      </c>
      <c r="H15" s="45">
        <f t="shared" si="0"/>
        <v>68763</v>
      </c>
      <c r="I15" s="8">
        <v>5496.29</v>
      </c>
      <c r="J15" s="8">
        <v>7341.25</v>
      </c>
      <c r="K15" s="65">
        <v>6656</v>
      </c>
      <c r="L15" s="70">
        <v>1</v>
      </c>
    </row>
    <row r="16" spans="1:13" x14ac:dyDescent="0.3">
      <c r="A16" s="7">
        <v>2094</v>
      </c>
      <c r="B16" s="8">
        <v>988117.74000000011</v>
      </c>
      <c r="C16" s="8">
        <v>0</v>
      </c>
      <c r="D16" s="8">
        <v>35661.930000000008</v>
      </c>
      <c r="E16" s="8">
        <v>35550</v>
      </c>
      <c r="F16" s="8">
        <v>43278</v>
      </c>
      <c r="G16" s="48">
        <v>0</v>
      </c>
      <c r="H16" s="45">
        <f t="shared" si="0"/>
        <v>43278</v>
      </c>
      <c r="I16" s="8">
        <v>4131</v>
      </c>
      <c r="J16" s="8">
        <v>6452.5</v>
      </c>
      <c r="K16" s="65">
        <v>17216</v>
      </c>
      <c r="L16" s="70">
        <v>1</v>
      </c>
    </row>
    <row r="17" spans="1:12" x14ac:dyDescent="0.3">
      <c r="A17" s="7">
        <v>2095</v>
      </c>
      <c r="B17" s="8">
        <v>1984426.0100000002</v>
      </c>
      <c r="C17" s="8">
        <v>0</v>
      </c>
      <c r="D17" s="8">
        <v>147647.24999999997</v>
      </c>
      <c r="E17" s="8">
        <v>91305</v>
      </c>
      <c r="F17" s="8">
        <v>70812</v>
      </c>
      <c r="G17" s="48">
        <v>0</v>
      </c>
      <c r="H17" s="45">
        <f t="shared" si="0"/>
        <v>70812</v>
      </c>
      <c r="I17" s="8">
        <v>13413.829999999998</v>
      </c>
      <c r="J17" s="8">
        <v>8626</v>
      </c>
      <c r="K17" s="65">
        <v>34048</v>
      </c>
      <c r="L17" s="70">
        <v>1</v>
      </c>
    </row>
    <row r="18" spans="1:12" x14ac:dyDescent="0.3">
      <c r="A18" s="7">
        <v>2109</v>
      </c>
      <c r="B18" s="8">
        <v>957694.55999999994</v>
      </c>
      <c r="C18" s="8">
        <v>0</v>
      </c>
      <c r="D18" s="8">
        <v>58021.04</v>
      </c>
      <c r="E18" s="8">
        <v>51175</v>
      </c>
      <c r="F18" s="8">
        <v>56921</v>
      </c>
      <c r="G18" s="48">
        <v>374</v>
      </c>
      <c r="H18" s="45">
        <f t="shared" si="0"/>
        <v>57295</v>
      </c>
      <c r="I18" s="8">
        <v>2703.0499999999997</v>
      </c>
      <c r="J18" s="8">
        <v>6340</v>
      </c>
      <c r="K18" s="65">
        <v>22330</v>
      </c>
      <c r="L18" s="70">
        <v>1</v>
      </c>
    </row>
    <row r="19" spans="1:12" x14ac:dyDescent="0.3">
      <c r="A19" s="7">
        <v>2116</v>
      </c>
      <c r="B19" s="8">
        <v>1253690.3499999996</v>
      </c>
      <c r="C19" s="8">
        <v>0</v>
      </c>
      <c r="D19" s="8">
        <v>41657.619999999995</v>
      </c>
      <c r="E19" s="8">
        <v>158340</v>
      </c>
      <c r="F19" s="8">
        <v>35663</v>
      </c>
      <c r="G19" s="48">
        <v>-1068</v>
      </c>
      <c r="H19" s="45">
        <f t="shared" si="0"/>
        <v>34595</v>
      </c>
      <c r="I19" s="8">
        <v>10798.789999999999</v>
      </c>
      <c r="J19" s="8">
        <v>6376.45</v>
      </c>
      <c r="K19" s="65">
        <v>20709</v>
      </c>
      <c r="L19" s="70">
        <v>1</v>
      </c>
    </row>
    <row r="20" spans="1:12" x14ac:dyDescent="0.3">
      <c r="A20" s="7">
        <v>2120</v>
      </c>
      <c r="B20" s="8">
        <v>932391.10999999975</v>
      </c>
      <c r="C20" s="8">
        <v>0</v>
      </c>
      <c r="D20" s="8">
        <v>46103.889999999992</v>
      </c>
      <c r="E20" s="8">
        <v>56745</v>
      </c>
      <c r="F20" s="8">
        <v>42496</v>
      </c>
      <c r="G20" s="48">
        <v>0</v>
      </c>
      <c r="H20" s="45">
        <f t="shared" si="0"/>
        <v>42496</v>
      </c>
      <c r="I20" s="8">
        <v>9685.83</v>
      </c>
      <c r="J20" s="8">
        <v>6103.75</v>
      </c>
      <c r="K20" s="65">
        <v>16093</v>
      </c>
      <c r="L20" s="70">
        <v>1</v>
      </c>
    </row>
    <row r="21" spans="1:12" x14ac:dyDescent="0.3">
      <c r="A21" s="7">
        <v>2128</v>
      </c>
      <c r="B21" s="8">
        <v>945828.39</v>
      </c>
      <c r="C21" s="8">
        <v>0</v>
      </c>
      <c r="D21" s="8">
        <v>42120.22</v>
      </c>
      <c r="E21" s="8">
        <v>49470</v>
      </c>
      <c r="F21" s="8">
        <v>48206</v>
      </c>
      <c r="G21" s="48">
        <v>1604</v>
      </c>
      <c r="H21" s="45">
        <f t="shared" si="0"/>
        <v>49810</v>
      </c>
      <c r="I21" s="8">
        <v>3479.92</v>
      </c>
      <c r="J21" s="8">
        <v>6317.5</v>
      </c>
      <c r="K21" s="65">
        <v>21457</v>
      </c>
      <c r="L21" s="70">
        <v>1</v>
      </c>
    </row>
    <row r="22" spans="1:12" x14ac:dyDescent="0.3">
      <c r="A22" s="7">
        <v>2130</v>
      </c>
      <c r="B22" s="8">
        <v>945276.02000000025</v>
      </c>
      <c r="C22" s="8">
        <v>0</v>
      </c>
      <c r="D22" s="8">
        <v>44531.76</v>
      </c>
      <c r="E22" s="8">
        <v>87635</v>
      </c>
      <c r="F22" s="8">
        <v>46182</v>
      </c>
      <c r="G22" s="48">
        <v>-1564</v>
      </c>
      <c r="H22" s="45">
        <f t="shared" si="0"/>
        <v>44618</v>
      </c>
      <c r="I22" s="8">
        <v>14525.83</v>
      </c>
      <c r="J22" s="8">
        <v>5991.25</v>
      </c>
      <c r="K22" s="65">
        <v>24576</v>
      </c>
      <c r="L22" s="70">
        <v>1</v>
      </c>
    </row>
    <row r="23" spans="1:12" x14ac:dyDescent="0.3">
      <c r="A23" s="7">
        <v>2132</v>
      </c>
      <c r="B23" s="8">
        <v>970463.77000000014</v>
      </c>
      <c r="C23" s="8">
        <v>0</v>
      </c>
      <c r="D23" s="8">
        <v>90842.11</v>
      </c>
      <c r="E23" s="8">
        <v>102545</v>
      </c>
      <c r="F23" s="8">
        <v>36399</v>
      </c>
      <c r="G23" s="48">
        <v>0</v>
      </c>
      <c r="H23" s="45">
        <f t="shared" si="0"/>
        <v>36399</v>
      </c>
      <c r="I23" s="8">
        <v>14220.96</v>
      </c>
      <c r="J23" s="8">
        <v>6036.25</v>
      </c>
      <c r="K23" s="65">
        <v>24326</v>
      </c>
      <c r="L23" s="70">
        <v>1</v>
      </c>
    </row>
    <row r="24" spans="1:12" x14ac:dyDescent="0.3">
      <c r="A24" s="7">
        <v>2134</v>
      </c>
      <c r="B24" s="8">
        <v>261818.01</v>
      </c>
      <c r="C24" s="8">
        <v>0</v>
      </c>
      <c r="D24" s="8">
        <v>18389.309999999998</v>
      </c>
      <c r="E24" s="8">
        <v>7406.25</v>
      </c>
      <c r="F24" s="8">
        <v>23696</v>
      </c>
      <c r="G24" s="48">
        <v>0</v>
      </c>
      <c r="H24" s="45">
        <f t="shared" si="0"/>
        <v>23696</v>
      </c>
      <c r="I24" s="8">
        <v>1575.83</v>
      </c>
      <c r="J24" s="8">
        <v>5237.5</v>
      </c>
      <c r="K24" s="65">
        <v>13348</v>
      </c>
      <c r="L24" s="70">
        <v>1</v>
      </c>
    </row>
    <row r="25" spans="1:12" x14ac:dyDescent="0.3">
      <c r="A25" s="7">
        <v>2136</v>
      </c>
      <c r="B25" s="8">
        <v>870132.40000000037</v>
      </c>
      <c r="C25" s="8">
        <v>0</v>
      </c>
      <c r="D25" s="8">
        <v>40617.450000000012</v>
      </c>
      <c r="E25" s="8">
        <v>33465</v>
      </c>
      <c r="F25" s="8">
        <v>49563</v>
      </c>
      <c r="G25" s="48">
        <v>-934</v>
      </c>
      <c r="H25" s="45">
        <f t="shared" si="0"/>
        <v>48629</v>
      </c>
      <c r="I25" s="8">
        <v>1862.9300000000003</v>
      </c>
      <c r="J25" s="8">
        <v>5923.75</v>
      </c>
      <c r="K25" s="65">
        <v>21956</v>
      </c>
      <c r="L25" s="70">
        <v>1</v>
      </c>
    </row>
    <row r="26" spans="1:12" x14ac:dyDescent="0.3">
      <c r="A26" s="7">
        <v>2137</v>
      </c>
      <c r="B26" s="8">
        <v>814549.53</v>
      </c>
      <c r="C26" s="8">
        <v>0</v>
      </c>
      <c r="D26" s="8">
        <v>76142.81</v>
      </c>
      <c r="E26" s="8">
        <v>52695</v>
      </c>
      <c r="F26" s="8">
        <v>46962</v>
      </c>
      <c r="G26" s="48">
        <v>-4139</v>
      </c>
      <c r="H26" s="45">
        <f t="shared" si="0"/>
        <v>42823</v>
      </c>
      <c r="I26" s="8">
        <v>7466.0499999999993</v>
      </c>
      <c r="J26" s="8">
        <v>5822.5</v>
      </c>
      <c r="K26" s="65">
        <v>12200</v>
      </c>
      <c r="L26" s="70">
        <v>1</v>
      </c>
    </row>
    <row r="27" spans="1:12" x14ac:dyDescent="0.3">
      <c r="A27" s="7">
        <v>2138</v>
      </c>
      <c r="B27" s="8">
        <v>1544179.5200000003</v>
      </c>
      <c r="C27" s="8">
        <v>0</v>
      </c>
      <c r="D27" s="8">
        <v>36241.1</v>
      </c>
      <c r="E27" s="8">
        <v>65095</v>
      </c>
      <c r="F27" s="8">
        <v>70334</v>
      </c>
      <c r="G27" s="48">
        <v>0</v>
      </c>
      <c r="H27" s="45">
        <f t="shared" si="0"/>
        <v>70334</v>
      </c>
      <c r="I27" s="8">
        <v>4086.76</v>
      </c>
      <c r="J27" s="8">
        <v>8128.75</v>
      </c>
      <c r="K27" s="65">
        <v>29440</v>
      </c>
      <c r="L27" s="70">
        <v>1</v>
      </c>
    </row>
    <row r="28" spans="1:12" x14ac:dyDescent="0.3">
      <c r="A28" s="7">
        <v>2139</v>
      </c>
      <c r="B28" s="8">
        <v>1810428.0000000005</v>
      </c>
      <c r="C28" s="8">
        <v>0</v>
      </c>
      <c r="D28" s="8">
        <v>41465.799999999996</v>
      </c>
      <c r="E28" s="8">
        <v>70585.64</v>
      </c>
      <c r="F28" s="8">
        <v>80487</v>
      </c>
      <c r="G28" s="48">
        <v>0</v>
      </c>
      <c r="H28" s="45">
        <f t="shared" si="0"/>
        <v>80487</v>
      </c>
      <c r="I28" s="8">
        <v>11112.11</v>
      </c>
      <c r="J28" s="8">
        <v>8488.75</v>
      </c>
      <c r="K28" s="65">
        <v>42496</v>
      </c>
      <c r="L28" s="70">
        <v>1</v>
      </c>
    </row>
    <row r="29" spans="1:12" x14ac:dyDescent="0.3">
      <c r="A29" s="7">
        <v>2142</v>
      </c>
      <c r="B29" s="8">
        <v>769615.7699999999</v>
      </c>
      <c r="C29" s="8">
        <v>0</v>
      </c>
      <c r="D29" s="8">
        <v>67890.50999999998</v>
      </c>
      <c r="E29" s="8">
        <v>52380</v>
      </c>
      <c r="F29" s="8">
        <v>39644</v>
      </c>
      <c r="G29" s="48">
        <v>-401</v>
      </c>
      <c r="H29" s="45">
        <f t="shared" si="0"/>
        <v>39243</v>
      </c>
      <c r="I29" s="8">
        <v>3211.8799999999997</v>
      </c>
      <c r="J29" s="8">
        <v>5755</v>
      </c>
      <c r="K29" s="65">
        <v>21582</v>
      </c>
      <c r="L29" s="70">
        <v>1</v>
      </c>
    </row>
    <row r="30" spans="1:12" x14ac:dyDescent="0.3">
      <c r="A30" s="7">
        <v>2147</v>
      </c>
      <c r="B30" s="8">
        <v>643651.5</v>
      </c>
      <c r="C30" s="8">
        <v>0</v>
      </c>
      <c r="D30" s="8">
        <v>19794.7</v>
      </c>
      <c r="E30" s="8">
        <v>20370</v>
      </c>
      <c r="F30" s="8">
        <v>37669</v>
      </c>
      <c r="G30" s="48">
        <v>0</v>
      </c>
      <c r="H30" s="45">
        <f t="shared" si="0"/>
        <v>37669</v>
      </c>
      <c r="I30" s="8">
        <v>1148.5500000000002</v>
      </c>
      <c r="J30" s="8">
        <v>5350</v>
      </c>
      <c r="K30" s="65">
        <v>15220</v>
      </c>
      <c r="L30" s="70">
        <v>1</v>
      </c>
    </row>
    <row r="31" spans="1:12" x14ac:dyDescent="0.3">
      <c r="A31" s="7">
        <v>2148</v>
      </c>
      <c r="B31" s="8">
        <v>557110.25999999989</v>
      </c>
      <c r="C31" s="8">
        <v>0</v>
      </c>
      <c r="D31" s="8">
        <v>21302.880000000001</v>
      </c>
      <c r="E31" s="8">
        <v>32010</v>
      </c>
      <c r="F31" s="8">
        <v>27305</v>
      </c>
      <c r="G31" s="48">
        <v>535</v>
      </c>
      <c r="H31" s="45">
        <f t="shared" si="0"/>
        <v>27840</v>
      </c>
      <c r="I31" s="8">
        <v>4829.78</v>
      </c>
      <c r="J31" s="8">
        <v>5023.75</v>
      </c>
      <c r="K31" s="65">
        <v>14097</v>
      </c>
      <c r="L31" s="70">
        <v>1</v>
      </c>
    </row>
    <row r="32" spans="1:12" x14ac:dyDescent="0.3">
      <c r="A32" s="7">
        <v>2155</v>
      </c>
      <c r="B32" s="8">
        <v>1995193.7800000005</v>
      </c>
      <c r="C32" s="8">
        <v>0</v>
      </c>
      <c r="D32" s="8">
        <v>345748.35000000003</v>
      </c>
      <c r="E32" s="8">
        <v>90480</v>
      </c>
      <c r="F32" s="8">
        <v>81047</v>
      </c>
      <c r="G32" s="48">
        <v>2405</v>
      </c>
      <c r="H32" s="45">
        <f t="shared" si="0"/>
        <v>83452</v>
      </c>
      <c r="I32" s="8">
        <v>9081.48</v>
      </c>
      <c r="J32" s="8">
        <v>8646.25</v>
      </c>
      <c r="K32" s="65">
        <v>29952</v>
      </c>
      <c r="L32" s="70">
        <v>1</v>
      </c>
    </row>
    <row r="33" spans="1:15" x14ac:dyDescent="0.3">
      <c r="A33" s="7">
        <v>2156</v>
      </c>
      <c r="B33" s="8">
        <v>1909319.8999999997</v>
      </c>
      <c r="C33" s="8">
        <v>0</v>
      </c>
      <c r="D33" s="8">
        <v>55036.91</v>
      </c>
      <c r="E33" s="8">
        <v>91575</v>
      </c>
      <c r="F33" s="8">
        <v>78116</v>
      </c>
      <c r="G33" s="48">
        <v>-2800</v>
      </c>
      <c r="H33" s="45">
        <f t="shared" si="0"/>
        <v>75316</v>
      </c>
      <c r="I33" s="8">
        <v>12841.42</v>
      </c>
      <c r="J33" s="8">
        <v>9051.25</v>
      </c>
      <c r="K33" s="65">
        <v>44544</v>
      </c>
      <c r="L33" s="70">
        <v>1</v>
      </c>
    </row>
    <row r="34" spans="1:15" x14ac:dyDescent="0.3">
      <c r="A34" s="7">
        <v>2161</v>
      </c>
      <c r="B34" s="8">
        <v>1028178.56</v>
      </c>
      <c r="C34" s="8">
        <v>0</v>
      </c>
      <c r="D34" s="8">
        <v>192247.55000000002</v>
      </c>
      <c r="E34" s="8">
        <v>60350</v>
      </c>
      <c r="F34" s="8">
        <v>50005</v>
      </c>
      <c r="G34" s="48">
        <v>268</v>
      </c>
      <c r="H34" s="45">
        <f t="shared" si="0"/>
        <v>50273</v>
      </c>
      <c r="I34" s="8">
        <v>5970.92</v>
      </c>
      <c r="J34" s="8">
        <v>6328.75</v>
      </c>
      <c r="K34" s="65">
        <v>22580</v>
      </c>
      <c r="L34" s="70">
        <v>1</v>
      </c>
    </row>
    <row r="35" spans="1:15" x14ac:dyDescent="0.3">
      <c r="A35" s="7">
        <v>2163</v>
      </c>
      <c r="B35" s="8">
        <v>1017474.4599999998</v>
      </c>
      <c r="C35" s="8">
        <v>0</v>
      </c>
      <c r="D35" s="8">
        <v>151683.56</v>
      </c>
      <c r="E35" s="8">
        <v>46875</v>
      </c>
      <c r="F35" s="8">
        <v>48970</v>
      </c>
      <c r="G35" s="48">
        <v>0</v>
      </c>
      <c r="H35" s="45">
        <f t="shared" si="0"/>
        <v>48970</v>
      </c>
      <c r="I35" s="8">
        <v>3081.05</v>
      </c>
      <c r="J35" s="8">
        <v>6306.25</v>
      </c>
      <c r="K35" s="65">
        <v>16717</v>
      </c>
      <c r="L35" s="70">
        <v>1</v>
      </c>
    </row>
    <row r="36" spans="1:15" x14ac:dyDescent="0.3">
      <c r="A36" s="7">
        <v>2164</v>
      </c>
      <c r="B36" s="8">
        <v>826874.62000000011</v>
      </c>
      <c r="C36" s="8">
        <v>0</v>
      </c>
      <c r="D36" s="8">
        <v>56959.280000000006</v>
      </c>
      <c r="E36" s="8">
        <v>39285</v>
      </c>
      <c r="F36" s="8">
        <v>52216</v>
      </c>
      <c r="G36" s="48">
        <v>-2956</v>
      </c>
      <c r="H36" s="45">
        <f t="shared" si="0"/>
        <v>49260</v>
      </c>
      <c r="I36" s="8">
        <v>6458.12</v>
      </c>
      <c r="J36" s="8">
        <v>5811.25</v>
      </c>
      <c r="K36" s="65">
        <v>20709</v>
      </c>
      <c r="L36" s="70">
        <v>1</v>
      </c>
    </row>
    <row r="37" spans="1:15" x14ac:dyDescent="0.3">
      <c r="A37" s="7">
        <v>2165</v>
      </c>
      <c r="B37" s="8">
        <v>1791399.6699999997</v>
      </c>
      <c r="C37" s="8">
        <v>0</v>
      </c>
      <c r="D37" s="8">
        <v>95847.360000000001</v>
      </c>
      <c r="E37" s="8">
        <v>116195</v>
      </c>
      <c r="F37" s="8">
        <v>85431</v>
      </c>
      <c r="G37" s="48">
        <v>0</v>
      </c>
      <c r="H37" s="45">
        <f t="shared" si="0"/>
        <v>85431</v>
      </c>
      <c r="I37" s="8">
        <v>17358.96</v>
      </c>
      <c r="J37" s="8">
        <v>7965.63</v>
      </c>
      <c r="K37" s="65">
        <v>40918</v>
      </c>
      <c r="L37" s="70">
        <v>1</v>
      </c>
    </row>
    <row r="38" spans="1:15" x14ac:dyDescent="0.3">
      <c r="A38" s="7">
        <v>2166</v>
      </c>
      <c r="B38" s="8">
        <v>591301.79999999993</v>
      </c>
      <c r="C38" s="8">
        <v>0</v>
      </c>
      <c r="D38" s="8">
        <v>67240.599999999991</v>
      </c>
      <c r="E38" s="8">
        <v>38525</v>
      </c>
      <c r="F38" s="8">
        <v>30819</v>
      </c>
      <c r="G38" s="48">
        <v>0</v>
      </c>
      <c r="H38" s="45">
        <f t="shared" si="0"/>
        <v>30819</v>
      </c>
      <c r="I38" s="8">
        <v>3501.38</v>
      </c>
      <c r="J38" s="8">
        <v>5125</v>
      </c>
      <c r="K38" s="65">
        <v>13723</v>
      </c>
      <c r="L38" s="70">
        <v>1</v>
      </c>
    </row>
    <row r="39" spans="1:15" x14ac:dyDescent="0.3">
      <c r="A39" s="7">
        <v>2167</v>
      </c>
      <c r="B39" s="8">
        <v>958519.28000000026</v>
      </c>
      <c r="C39" s="8">
        <v>0</v>
      </c>
      <c r="D39" s="8">
        <v>67069.710000000021</v>
      </c>
      <c r="E39" s="8">
        <v>20305</v>
      </c>
      <c r="F39" s="8">
        <v>58269</v>
      </c>
      <c r="G39" s="48">
        <v>0</v>
      </c>
      <c r="H39" s="45">
        <f t="shared" si="0"/>
        <v>58269</v>
      </c>
      <c r="I39" s="8">
        <v>3108.12</v>
      </c>
      <c r="J39" s="8">
        <v>6250</v>
      </c>
      <c r="K39" s="65">
        <v>21457</v>
      </c>
      <c r="L39" s="70">
        <v>1</v>
      </c>
    </row>
    <row r="40" spans="1:15" x14ac:dyDescent="0.3">
      <c r="A40" s="7">
        <v>2168</v>
      </c>
      <c r="B40" s="8">
        <v>1000252.4399999998</v>
      </c>
      <c r="C40" s="8">
        <v>0</v>
      </c>
      <c r="D40" s="8">
        <v>58142.18</v>
      </c>
      <c r="E40" s="8">
        <v>69775</v>
      </c>
      <c r="F40" s="8">
        <v>60072</v>
      </c>
      <c r="G40" s="48">
        <v>-6677</v>
      </c>
      <c r="H40" s="45">
        <f t="shared" si="0"/>
        <v>53395</v>
      </c>
      <c r="I40" s="8">
        <v>4624.9499999999989</v>
      </c>
      <c r="J40" s="8">
        <v>6362.5</v>
      </c>
      <c r="K40" s="65">
        <v>18837</v>
      </c>
      <c r="L40" s="70">
        <v>1</v>
      </c>
    </row>
    <row r="41" spans="1:15" x14ac:dyDescent="0.3">
      <c r="A41" s="7">
        <v>2169</v>
      </c>
      <c r="B41" s="8">
        <v>438084.39</v>
      </c>
      <c r="C41" s="8">
        <v>0</v>
      </c>
      <c r="D41" s="8">
        <v>54218.630000000005</v>
      </c>
      <c r="E41" s="8">
        <v>28650</v>
      </c>
      <c r="F41" s="8">
        <v>19434</v>
      </c>
      <c r="G41" s="48">
        <v>974</v>
      </c>
      <c r="H41" s="45">
        <f t="shared" si="0"/>
        <v>20408</v>
      </c>
      <c r="I41" s="8">
        <v>1707.62</v>
      </c>
      <c r="J41" s="8">
        <v>4618.75</v>
      </c>
      <c r="K41" s="65">
        <v>2345</v>
      </c>
      <c r="L41" s="70">
        <v>1</v>
      </c>
    </row>
    <row r="42" spans="1:15" x14ac:dyDescent="0.3">
      <c r="A42" s="7">
        <v>2171</v>
      </c>
      <c r="B42" s="8">
        <v>1974526.4000000001</v>
      </c>
      <c r="C42" s="8">
        <v>0</v>
      </c>
      <c r="D42" s="8">
        <v>278207.23000000004</v>
      </c>
      <c r="E42" s="8">
        <v>166315</v>
      </c>
      <c r="F42" s="8">
        <v>63397</v>
      </c>
      <c r="G42" s="48">
        <v>2138</v>
      </c>
      <c r="H42" s="45">
        <f t="shared" si="0"/>
        <v>65535</v>
      </c>
      <c r="I42" s="8">
        <v>10908.66</v>
      </c>
      <c r="J42" s="8">
        <v>8702.5</v>
      </c>
      <c r="K42" s="65">
        <v>66048</v>
      </c>
      <c r="L42" s="70">
        <v>1</v>
      </c>
    </row>
    <row r="43" spans="1:15" x14ac:dyDescent="0.3">
      <c r="A43" s="7">
        <v>2175</v>
      </c>
      <c r="B43" s="8">
        <v>1632948.7200000004</v>
      </c>
      <c r="C43" s="8">
        <v>0</v>
      </c>
      <c r="D43" s="8">
        <v>125733.18000000001</v>
      </c>
      <c r="E43" s="8">
        <v>153195</v>
      </c>
      <c r="F43" s="8">
        <v>19430</v>
      </c>
      <c r="G43" s="48">
        <v>0</v>
      </c>
      <c r="H43" s="45">
        <f t="shared" si="0"/>
        <v>19430</v>
      </c>
      <c r="I43" s="8">
        <v>19236.55</v>
      </c>
      <c r="J43" s="8">
        <v>7701.25</v>
      </c>
      <c r="K43" s="65">
        <v>23328</v>
      </c>
      <c r="L43" s="70">
        <v>1</v>
      </c>
    </row>
    <row r="44" spans="1:15" x14ac:dyDescent="0.3">
      <c r="A44" s="7">
        <v>2176</v>
      </c>
      <c r="B44" s="8">
        <v>1519661.14</v>
      </c>
      <c r="C44" s="8">
        <v>0</v>
      </c>
      <c r="D44" s="8">
        <v>41143.090000000004</v>
      </c>
      <c r="E44" s="8">
        <v>122839</v>
      </c>
      <c r="F44" s="8">
        <v>54003</v>
      </c>
      <c r="G44" s="48">
        <v>0</v>
      </c>
      <c r="H44" s="45">
        <f t="shared" si="0"/>
        <v>54003</v>
      </c>
      <c r="I44" s="8">
        <v>21266.260000000002</v>
      </c>
      <c r="J44" s="8">
        <v>7555</v>
      </c>
      <c r="K44" s="65">
        <v>28416</v>
      </c>
      <c r="L44" s="70">
        <v>1</v>
      </c>
    </row>
    <row r="45" spans="1:15" x14ac:dyDescent="0.3">
      <c r="A45" s="7">
        <v>2185</v>
      </c>
      <c r="B45" s="8">
        <v>952901.57000000007</v>
      </c>
      <c r="C45" s="8">
        <v>0</v>
      </c>
      <c r="D45" s="8">
        <v>92156.96</v>
      </c>
      <c r="E45" s="8">
        <v>51620</v>
      </c>
      <c r="F45" s="8">
        <v>50903</v>
      </c>
      <c r="G45" s="48">
        <v>-811</v>
      </c>
      <c r="H45" s="45">
        <f t="shared" si="0"/>
        <v>50092</v>
      </c>
      <c r="I45" s="8">
        <v>8167.58</v>
      </c>
      <c r="J45" s="8">
        <v>6328.75</v>
      </c>
      <c r="K45" s="65">
        <v>26368</v>
      </c>
      <c r="L45" s="70">
        <v>1</v>
      </c>
      <c r="O45" s="71"/>
    </row>
    <row r="46" spans="1:15" x14ac:dyDescent="0.3">
      <c r="A46" s="7">
        <v>2187</v>
      </c>
      <c r="B46" s="8">
        <v>954613.70000000007</v>
      </c>
      <c r="C46" s="8">
        <v>0</v>
      </c>
      <c r="D46" s="8">
        <v>52277.660000000011</v>
      </c>
      <c r="E46" s="8">
        <v>19610</v>
      </c>
      <c r="F46" s="8">
        <v>57619</v>
      </c>
      <c r="G46" s="48">
        <v>-1201</v>
      </c>
      <c r="H46" s="45">
        <f t="shared" si="0"/>
        <v>56418</v>
      </c>
      <c r="I46" s="8">
        <v>2312.7600000000002</v>
      </c>
      <c r="J46" s="8">
        <v>6373.75</v>
      </c>
      <c r="K46" s="65">
        <v>23827</v>
      </c>
      <c r="L46" s="70">
        <v>1</v>
      </c>
    </row>
    <row r="47" spans="1:15" x14ac:dyDescent="0.3">
      <c r="A47" s="7">
        <v>2188</v>
      </c>
      <c r="B47" s="8">
        <v>559925.81000000006</v>
      </c>
      <c r="C47" s="8">
        <v>0</v>
      </c>
      <c r="D47" s="8">
        <v>11471.52</v>
      </c>
      <c r="E47" s="8">
        <v>17460</v>
      </c>
      <c r="F47" s="8">
        <v>33230</v>
      </c>
      <c r="G47" s="48">
        <v>0</v>
      </c>
      <c r="H47" s="45">
        <f t="shared" si="0"/>
        <v>33230</v>
      </c>
      <c r="I47" s="8">
        <v>2676.12</v>
      </c>
      <c r="J47" s="8">
        <v>5113.75</v>
      </c>
      <c r="K47" s="65">
        <v>13847</v>
      </c>
      <c r="L47" s="70">
        <v>1</v>
      </c>
    </row>
    <row r="48" spans="1:15" x14ac:dyDescent="0.3">
      <c r="A48" s="7">
        <v>2189</v>
      </c>
      <c r="B48" s="8">
        <v>983781.11</v>
      </c>
      <c r="C48" s="8">
        <v>0</v>
      </c>
      <c r="D48" s="8">
        <v>105285.25</v>
      </c>
      <c r="E48" s="8">
        <v>29415</v>
      </c>
      <c r="F48" s="8">
        <v>40985</v>
      </c>
      <c r="G48" s="48">
        <v>4142</v>
      </c>
      <c r="H48" s="45">
        <f t="shared" si="0"/>
        <v>45127</v>
      </c>
      <c r="I48" s="8">
        <v>2112.2600000000002</v>
      </c>
      <c r="J48" s="8">
        <v>6351.25</v>
      </c>
      <c r="K48" s="65">
        <v>17964</v>
      </c>
      <c r="L48" s="70">
        <v>1</v>
      </c>
    </row>
    <row r="49" spans="1:12" x14ac:dyDescent="0.3">
      <c r="A49" s="7">
        <v>2190</v>
      </c>
      <c r="B49" s="8">
        <v>408269.06</v>
      </c>
      <c r="C49" s="8">
        <v>0</v>
      </c>
      <c r="D49" s="8">
        <v>65567.34</v>
      </c>
      <c r="E49" s="8">
        <v>16005</v>
      </c>
      <c r="F49" s="8">
        <v>27625</v>
      </c>
      <c r="G49" s="48">
        <v>0</v>
      </c>
      <c r="H49" s="45">
        <f t="shared" si="0"/>
        <v>27625</v>
      </c>
      <c r="I49" s="8">
        <v>3108.12</v>
      </c>
      <c r="J49" s="8">
        <v>4697.5</v>
      </c>
      <c r="K49" s="65">
        <v>6737</v>
      </c>
      <c r="L49" s="70">
        <v>1</v>
      </c>
    </row>
    <row r="50" spans="1:12" x14ac:dyDescent="0.3">
      <c r="A50" s="7">
        <v>2192</v>
      </c>
      <c r="B50" s="8">
        <v>1832186.9999999998</v>
      </c>
      <c r="C50" s="8">
        <v>0</v>
      </c>
      <c r="D50" s="8">
        <v>158527.91</v>
      </c>
      <c r="E50" s="8">
        <v>120385</v>
      </c>
      <c r="F50" s="8">
        <v>94169</v>
      </c>
      <c r="G50" s="48">
        <v>3338</v>
      </c>
      <c r="H50" s="45">
        <f t="shared" si="0"/>
        <v>97507</v>
      </c>
      <c r="I50" s="8">
        <v>8403.2799999999988</v>
      </c>
      <c r="J50" s="8">
        <v>8230</v>
      </c>
      <c r="K50" s="65">
        <v>37632</v>
      </c>
      <c r="L50" s="70">
        <v>1</v>
      </c>
    </row>
    <row r="51" spans="1:12" x14ac:dyDescent="0.3">
      <c r="A51" s="7">
        <v>2193</v>
      </c>
      <c r="B51" s="8">
        <v>979636.2899999998</v>
      </c>
      <c r="C51" s="8">
        <v>0</v>
      </c>
      <c r="D51" s="8">
        <v>46851.67</v>
      </c>
      <c r="E51" s="8">
        <v>67625</v>
      </c>
      <c r="F51" s="8">
        <v>50973</v>
      </c>
      <c r="G51" s="48">
        <v>0</v>
      </c>
      <c r="H51" s="45">
        <f t="shared" si="0"/>
        <v>50973</v>
      </c>
      <c r="I51" s="8">
        <v>8484.39</v>
      </c>
      <c r="J51" s="8">
        <v>6317.5</v>
      </c>
      <c r="K51" s="65">
        <v>19835</v>
      </c>
      <c r="L51" s="70">
        <v>1</v>
      </c>
    </row>
    <row r="52" spans="1:12" x14ac:dyDescent="0.3">
      <c r="A52" s="7">
        <v>2226</v>
      </c>
      <c r="B52" s="8">
        <v>603012.86</v>
      </c>
      <c r="C52" s="8">
        <v>0</v>
      </c>
      <c r="D52" s="8">
        <v>46727.360000000008</v>
      </c>
      <c r="E52" s="8">
        <v>24355</v>
      </c>
      <c r="F52" s="8">
        <v>30674</v>
      </c>
      <c r="G52" s="48">
        <v>-988</v>
      </c>
      <c r="H52" s="45">
        <f t="shared" si="0"/>
        <v>29686</v>
      </c>
      <c r="I52" s="8">
        <v>1517.2799999999997</v>
      </c>
      <c r="J52" s="8">
        <v>5113.75</v>
      </c>
      <c r="K52" s="65">
        <v>12974</v>
      </c>
      <c r="L52" s="70">
        <v>1</v>
      </c>
    </row>
    <row r="53" spans="1:12" x14ac:dyDescent="0.3">
      <c r="A53" s="7">
        <v>2227</v>
      </c>
      <c r="B53" s="8">
        <v>951617</v>
      </c>
      <c r="C53" s="8">
        <v>0</v>
      </c>
      <c r="D53" s="8">
        <v>57278.540000000023</v>
      </c>
      <c r="E53" s="8">
        <v>35550</v>
      </c>
      <c r="F53" s="8">
        <v>55885</v>
      </c>
      <c r="G53" s="48">
        <v>0</v>
      </c>
      <c r="H53" s="45">
        <f t="shared" si="0"/>
        <v>55885</v>
      </c>
      <c r="I53" s="8">
        <v>1672.6000000000004</v>
      </c>
      <c r="J53" s="8">
        <v>6351.25</v>
      </c>
      <c r="K53" s="65">
        <v>11477</v>
      </c>
      <c r="L53" s="70">
        <v>1</v>
      </c>
    </row>
    <row r="54" spans="1:12" x14ac:dyDescent="0.3">
      <c r="A54" s="7">
        <v>2228</v>
      </c>
      <c r="B54" s="8">
        <v>1871793.8300000003</v>
      </c>
      <c r="C54" s="8">
        <v>0</v>
      </c>
      <c r="D54" s="8">
        <v>48028.590000000004</v>
      </c>
      <c r="E54" s="8">
        <v>125780</v>
      </c>
      <c r="F54" s="8">
        <v>82912</v>
      </c>
      <c r="G54" s="48">
        <v>-534</v>
      </c>
      <c r="H54" s="45">
        <f t="shared" si="0"/>
        <v>82378</v>
      </c>
      <c r="I54" s="8">
        <v>20470.21</v>
      </c>
      <c r="J54" s="8">
        <v>8646.25</v>
      </c>
      <c r="K54" s="65">
        <v>39424</v>
      </c>
      <c r="L54" s="70">
        <v>1</v>
      </c>
    </row>
    <row r="55" spans="1:12" x14ac:dyDescent="0.3">
      <c r="A55" s="7">
        <v>2231</v>
      </c>
      <c r="B55" s="8">
        <v>924575.3899999999</v>
      </c>
      <c r="C55" s="8">
        <v>0</v>
      </c>
      <c r="D55" s="8">
        <v>108294.06999999999</v>
      </c>
      <c r="E55" s="8">
        <v>29055</v>
      </c>
      <c r="F55" s="8">
        <v>48548</v>
      </c>
      <c r="G55" s="48">
        <v>1271</v>
      </c>
      <c r="H55" s="45">
        <f t="shared" si="0"/>
        <v>49819</v>
      </c>
      <c r="I55" s="8">
        <v>4905.42</v>
      </c>
      <c r="J55" s="8">
        <v>5918.13</v>
      </c>
      <c r="K55" s="65">
        <v>20833</v>
      </c>
      <c r="L55" s="70">
        <v>1</v>
      </c>
    </row>
    <row r="56" spans="1:12" x14ac:dyDescent="0.3">
      <c r="A56" s="7">
        <v>2239</v>
      </c>
      <c r="B56" s="8">
        <v>605788.18999999994</v>
      </c>
      <c r="C56" s="8">
        <v>0</v>
      </c>
      <c r="D56" s="8">
        <v>108606.76000000001</v>
      </c>
      <c r="E56" s="8">
        <v>6895</v>
      </c>
      <c r="F56" s="8">
        <v>38525</v>
      </c>
      <c r="G56" s="48">
        <v>-2002</v>
      </c>
      <c r="H56" s="45">
        <f t="shared" si="0"/>
        <v>36523</v>
      </c>
      <c r="I56" s="8">
        <v>2038.7</v>
      </c>
      <c r="J56" s="8">
        <v>5147.5</v>
      </c>
      <c r="K56" s="65">
        <v>5863</v>
      </c>
      <c r="L56" s="70">
        <v>1</v>
      </c>
    </row>
    <row r="57" spans="1:12" x14ac:dyDescent="0.3">
      <c r="A57" s="7">
        <v>2245</v>
      </c>
      <c r="B57" s="8">
        <v>2277536.4400000004</v>
      </c>
      <c r="C57" s="8">
        <v>0</v>
      </c>
      <c r="D57" s="8">
        <v>109673.64</v>
      </c>
      <c r="E57" s="8">
        <v>355445.46</v>
      </c>
      <c r="F57" s="8">
        <v>34025</v>
      </c>
      <c r="G57" s="48">
        <v>-267</v>
      </c>
      <c r="H57" s="45">
        <f t="shared" si="0"/>
        <v>33758</v>
      </c>
      <c r="I57" s="8">
        <v>22595.960000000003</v>
      </c>
      <c r="J57" s="8">
        <v>8641.2999999999993</v>
      </c>
      <c r="K57" s="65">
        <v>79872</v>
      </c>
      <c r="L57" s="70">
        <v>1</v>
      </c>
    </row>
    <row r="58" spans="1:12" x14ac:dyDescent="0.3">
      <c r="A58" s="7">
        <v>2254</v>
      </c>
      <c r="B58" s="8">
        <v>1079443.6499999999</v>
      </c>
      <c r="C58" s="8">
        <v>0</v>
      </c>
      <c r="D58" s="8">
        <v>54674.59</v>
      </c>
      <c r="E58" s="8">
        <v>101460</v>
      </c>
      <c r="F58" s="8">
        <v>32976</v>
      </c>
      <c r="G58" s="48">
        <v>0</v>
      </c>
      <c r="H58" s="45">
        <f t="shared" si="0"/>
        <v>32976</v>
      </c>
      <c r="I58" s="8">
        <v>6384.17</v>
      </c>
      <c r="J58" s="8">
        <v>6340</v>
      </c>
      <c r="K58" s="65">
        <v>29952</v>
      </c>
      <c r="L58" s="70">
        <v>1</v>
      </c>
    </row>
    <row r="59" spans="1:12" x14ac:dyDescent="0.3">
      <c r="A59" s="7">
        <v>2258</v>
      </c>
      <c r="B59" s="8">
        <v>1943960.0000000005</v>
      </c>
      <c r="C59" s="8">
        <v>0</v>
      </c>
      <c r="D59" s="8">
        <v>97416.820000000022</v>
      </c>
      <c r="E59" s="8">
        <v>56700</v>
      </c>
      <c r="F59" s="8">
        <v>98916</v>
      </c>
      <c r="G59" s="48">
        <v>-2402</v>
      </c>
      <c r="H59" s="45">
        <f t="shared" si="0"/>
        <v>96514</v>
      </c>
      <c r="I59" s="8">
        <v>8809.3799999999992</v>
      </c>
      <c r="J59" s="8">
        <v>8826.25</v>
      </c>
      <c r="K59" s="65">
        <v>37632</v>
      </c>
      <c r="L59" s="70">
        <v>1</v>
      </c>
    </row>
    <row r="60" spans="1:12" x14ac:dyDescent="0.3">
      <c r="A60" s="7">
        <v>2263</v>
      </c>
      <c r="B60" s="8">
        <v>1476859.2099999995</v>
      </c>
      <c r="C60" s="8">
        <v>0</v>
      </c>
      <c r="D60" s="8">
        <v>109595.68</v>
      </c>
      <c r="E60" s="8">
        <v>138005</v>
      </c>
      <c r="F60" s="8">
        <v>76514</v>
      </c>
      <c r="G60" s="48">
        <v>2004</v>
      </c>
      <c r="H60" s="45">
        <f t="shared" si="0"/>
        <v>78518</v>
      </c>
      <c r="I60" s="8">
        <v>9075.5399999999991</v>
      </c>
      <c r="J60" s="8">
        <v>7263.85</v>
      </c>
      <c r="K60" s="65">
        <v>15968</v>
      </c>
      <c r="L60" s="70">
        <v>1</v>
      </c>
    </row>
    <row r="61" spans="1:12" x14ac:dyDescent="0.3">
      <c r="A61" s="7">
        <v>2265</v>
      </c>
      <c r="B61" s="8">
        <v>554988.96</v>
      </c>
      <c r="C61" s="8">
        <v>0</v>
      </c>
      <c r="D61" s="8">
        <v>38333.269999999997</v>
      </c>
      <c r="E61" s="8">
        <v>29795</v>
      </c>
      <c r="F61" s="8">
        <v>32894</v>
      </c>
      <c r="G61" s="48">
        <v>0</v>
      </c>
      <c r="H61" s="45">
        <f t="shared" si="0"/>
        <v>32894</v>
      </c>
      <c r="I61" s="8">
        <v>2503.16</v>
      </c>
      <c r="J61" s="8">
        <v>5091.25</v>
      </c>
      <c r="K61" s="65">
        <v>14346</v>
      </c>
      <c r="L61" s="70">
        <v>1</v>
      </c>
    </row>
    <row r="62" spans="1:12" x14ac:dyDescent="0.3">
      <c r="A62" s="7">
        <v>2268</v>
      </c>
      <c r="B62" s="8">
        <v>804082.78</v>
      </c>
      <c r="C62" s="8">
        <v>0</v>
      </c>
      <c r="D62" s="8">
        <v>89363.450000000012</v>
      </c>
      <c r="E62" s="8">
        <v>42615</v>
      </c>
      <c r="F62" s="8">
        <v>72445</v>
      </c>
      <c r="G62" s="48">
        <v>1069</v>
      </c>
      <c r="H62" s="45">
        <f t="shared" si="0"/>
        <v>73514</v>
      </c>
      <c r="I62" s="8">
        <v>6478.76</v>
      </c>
      <c r="J62" s="8">
        <v>5755</v>
      </c>
      <c r="K62" s="65">
        <v>19711</v>
      </c>
      <c r="L62" s="70">
        <v>1</v>
      </c>
    </row>
    <row r="63" spans="1:12" x14ac:dyDescent="0.3">
      <c r="A63" s="7">
        <v>2269</v>
      </c>
      <c r="B63" s="8">
        <v>1144053.6900000002</v>
      </c>
      <c r="C63" s="8">
        <v>0</v>
      </c>
      <c r="D63" s="8">
        <v>154038.22</v>
      </c>
      <c r="E63" s="8">
        <v>112181</v>
      </c>
      <c r="F63" s="8">
        <v>18408</v>
      </c>
      <c r="G63" s="48">
        <v>0</v>
      </c>
      <c r="H63" s="45">
        <f t="shared" si="0"/>
        <v>18408</v>
      </c>
      <c r="I63" s="8">
        <v>18171.46</v>
      </c>
      <c r="J63" s="8">
        <v>6846.25</v>
      </c>
      <c r="K63" s="65">
        <v>3866</v>
      </c>
      <c r="L63" s="70">
        <v>1</v>
      </c>
    </row>
    <row r="64" spans="1:12" x14ac:dyDescent="0.3">
      <c r="A64" s="7">
        <v>2270</v>
      </c>
      <c r="B64" s="8">
        <v>882816.48000000033</v>
      </c>
      <c r="C64" s="8">
        <v>0</v>
      </c>
      <c r="D64" s="8">
        <v>17786.639999999996</v>
      </c>
      <c r="E64" s="8">
        <v>42328</v>
      </c>
      <c r="F64" s="8">
        <v>43249</v>
      </c>
      <c r="G64" s="48">
        <v>2004.66</v>
      </c>
      <c r="H64" s="45">
        <f t="shared" si="0"/>
        <v>45253.66</v>
      </c>
      <c r="I64" s="8">
        <v>6036.66</v>
      </c>
      <c r="J64" s="8">
        <v>6250</v>
      </c>
      <c r="K64" s="65">
        <v>29952</v>
      </c>
      <c r="L64" s="70">
        <v>1</v>
      </c>
    </row>
    <row r="65" spans="1:12" x14ac:dyDescent="0.3">
      <c r="A65" s="7">
        <v>2275</v>
      </c>
      <c r="B65" s="8">
        <v>1033726.12</v>
      </c>
      <c r="C65" s="8">
        <v>0</v>
      </c>
      <c r="D65" s="8">
        <v>76789.10000000002</v>
      </c>
      <c r="E65" s="8">
        <v>85754</v>
      </c>
      <c r="F65" s="8">
        <v>50712</v>
      </c>
      <c r="G65" s="48">
        <v>-1334</v>
      </c>
      <c r="H65" s="45">
        <f t="shared" ref="H65:H127" si="1">F65+G65</f>
        <v>49378</v>
      </c>
      <c r="I65" s="8">
        <v>11937.720000000001</v>
      </c>
      <c r="J65" s="8">
        <v>6362.5</v>
      </c>
      <c r="K65" s="65">
        <v>15095</v>
      </c>
      <c r="L65" s="70">
        <v>1</v>
      </c>
    </row>
    <row r="66" spans="1:12" x14ac:dyDescent="0.3">
      <c r="A66" s="7">
        <v>2276</v>
      </c>
      <c r="B66" s="8">
        <v>1563512.73</v>
      </c>
      <c r="C66" s="8">
        <v>0</v>
      </c>
      <c r="D66" s="8">
        <v>43264.05</v>
      </c>
      <c r="E66" s="8">
        <v>76550</v>
      </c>
      <c r="F66" s="8">
        <v>137333</v>
      </c>
      <c r="G66" s="48">
        <v>0</v>
      </c>
      <c r="H66" s="45">
        <f t="shared" si="1"/>
        <v>137333</v>
      </c>
      <c r="I66" s="8">
        <v>4943.43</v>
      </c>
      <c r="J66" s="8">
        <v>8038.75</v>
      </c>
      <c r="K66" s="65">
        <v>23079</v>
      </c>
      <c r="L66" s="70">
        <v>1</v>
      </c>
    </row>
    <row r="67" spans="1:12" x14ac:dyDescent="0.3">
      <c r="A67" s="7">
        <v>2278</v>
      </c>
      <c r="B67" s="8">
        <v>705590.11</v>
      </c>
      <c r="C67" s="8">
        <v>0</v>
      </c>
      <c r="D67" s="8">
        <v>55823.19</v>
      </c>
      <c r="E67" s="8">
        <v>50270</v>
      </c>
      <c r="F67" s="8">
        <v>40432</v>
      </c>
      <c r="G67" s="48">
        <v>0</v>
      </c>
      <c r="H67" s="45">
        <f t="shared" si="1"/>
        <v>40432</v>
      </c>
      <c r="I67" s="8">
        <v>3478.2799999999997</v>
      </c>
      <c r="J67" s="8">
        <v>5428.75</v>
      </c>
      <c r="K67" s="65">
        <v>10978</v>
      </c>
      <c r="L67" s="70">
        <v>1</v>
      </c>
    </row>
    <row r="68" spans="1:12" x14ac:dyDescent="0.3">
      <c r="A68" s="7">
        <v>2279</v>
      </c>
      <c r="B68" s="8">
        <v>498997.35999999993</v>
      </c>
      <c r="C68" s="8">
        <v>0</v>
      </c>
      <c r="D68" s="8">
        <v>20927.350000000002</v>
      </c>
      <c r="E68" s="8">
        <v>17460</v>
      </c>
      <c r="F68" s="8">
        <v>25899</v>
      </c>
      <c r="G68" s="48">
        <v>0</v>
      </c>
      <c r="H68" s="45">
        <f t="shared" si="1"/>
        <v>25899</v>
      </c>
      <c r="I68" s="8">
        <v>2415.06</v>
      </c>
      <c r="J68" s="8">
        <v>4956.25</v>
      </c>
      <c r="K68" s="65">
        <v>8608</v>
      </c>
      <c r="L68" s="70">
        <v>1</v>
      </c>
    </row>
    <row r="69" spans="1:12" x14ac:dyDescent="0.3">
      <c r="A69" s="7">
        <v>2280</v>
      </c>
      <c r="B69" s="8">
        <v>939639.32000000007</v>
      </c>
      <c r="C69" s="8">
        <v>0</v>
      </c>
      <c r="D69" s="8">
        <v>36590.679999999993</v>
      </c>
      <c r="E69" s="8">
        <v>29010</v>
      </c>
      <c r="F69" s="8">
        <v>51147</v>
      </c>
      <c r="G69" s="48">
        <v>1635</v>
      </c>
      <c r="H69" s="45">
        <f t="shared" si="1"/>
        <v>52782</v>
      </c>
      <c r="I69" s="8">
        <v>2280.4499999999998</v>
      </c>
      <c r="J69" s="8">
        <v>6362.5</v>
      </c>
      <c r="K69" s="65">
        <v>19711</v>
      </c>
      <c r="L69" s="70">
        <v>1</v>
      </c>
    </row>
    <row r="70" spans="1:12" x14ac:dyDescent="0.3">
      <c r="A70" s="7">
        <v>2282</v>
      </c>
      <c r="B70" s="8">
        <v>1926426.7900000003</v>
      </c>
      <c r="C70" s="8">
        <v>0</v>
      </c>
      <c r="D70" s="8">
        <v>171029.72000000003</v>
      </c>
      <c r="E70" s="8">
        <v>122089.5</v>
      </c>
      <c r="F70" s="8">
        <v>86362</v>
      </c>
      <c r="G70" s="48">
        <v>1336</v>
      </c>
      <c r="H70" s="45">
        <f t="shared" si="1"/>
        <v>87698</v>
      </c>
      <c r="I70" s="8">
        <v>18342.91</v>
      </c>
      <c r="J70" s="8">
        <v>8758.75</v>
      </c>
      <c r="K70" s="65">
        <v>38656</v>
      </c>
      <c r="L70" s="70">
        <v>1</v>
      </c>
    </row>
    <row r="71" spans="1:12" x14ac:dyDescent="0.3">
      <c r="A71" s="7">
        <v>2285</v>
      </c>
      <c r="B71" s="8">
        <v>845188.52999999991</v>
      </c>
      <c r="C71" s="8">
        <v>0</v>
      </c>
      <c r="D71" s="8">
        <v>32113.35999999999</v>
      </c>
      <c r="E71" s="8">
        <v>42195</v>
      </c>
      <c r="F71" s="8">
        <v>34762</v>
      </c>
      <c r="G71" s="48">
        <v>1505</v>
      </c>
      <c r="H71" s="45">
        <f t="shared" si="1"/>
        <v>36267</v>
      </c>
      <c r="I71" s="8">
        <v>2756</v>
      </c>
      <c r="J71" s="8">
        <v>6002.5</v>
      </c>
      <c r="K71" s="65">
        <v>7859</v>
      </c>
      <c r="L71" s="70">
        <v>1</v>
      </c>
    </row>
    <row r="72" spans="1:12" x14ac:dyDescent="0.3">
      <c r="A72" s="7">
        <v>2289</v>
      </c>
      <c r="B72" s="8">
        <v>605710.83999999985</v>
      </c>
      <c r="C72" s="8">
        <v>0</v>
      </c>
      <c r="D72" s="8">
        <v>15042.14</v>
      </c>
      <c r="E72" s="8">
        <v>22900</v>
      </c>
      <c r="F72" s="8">
        <v>33472</v>
      </c>
      <c r="G72" s="48">
        <v>802</v>
      </c>
      <c r="H72" s="45">
        <f t="shared" si="1"/>
        <v>34274</v>
      </c>
      <c r="I72" s="8">
        <v>2413.96</v>
      </c>
      <c r="J72" s="8">
        <v>5462.5</v>
      </c>
      <c r="K72" s="65">
        <v>14845</v>
      </c>
      <c r="L72" s="70">
        <v>1</v>
      </c>
    </row>
    <row r="73" spans="1:12" x14ac:dyDescent="0.3">
      <c r="A73" s="7">
        <v>2298</v>
      </c>
      <c r="B73" s="8">
        <v>1813550.0000000005</v>
      </c>
      <c r="C73" s="8">
        <v>0</v>
      </c>
      <c r="D73" s="8">
        <v>108450.91999999998</v>
      </c>
      <c r="E73" s="8">
        <v>135168.88</v>
      </c>
      <c r="F73" s="8">
        <v>86022</v>
      </c>
      <c r="G73" s="48">
        <v>535</v>
      </c>
      <c r="H73" s="45">
        <f t="shared" si="1"/>
        <v>86557</v>
      </c>
      <c r="I73" s="8">
        <v>7983.4599999999991</v>
      </c>
      <c r="J73" s="8">
        <v>8511.25</v>
      </c>
      <c r="K73" s="65">
        <v>8243</v>
      </c>
      <c r="L73" s="70">
        <v>1</v>
      </c>
    </row>
    <row r="74" spans="1:12" x14ac:dyDescent="0.3">
      <c r="A74" s="7">
        <v>2300</v>
      </c>
      <c r="B74" s="8">
        <v>743774.3</v>
      </c>
      <c r="C74" s="8">
        <v>0</v>
      </c>
      <c r="D74" s="8">
        <v>53747.770000000004</v>
      </c>
      <c r="E74" s="8">
        <v>30215</v>
      </c>
      <c r="F74" s="8">
        <v>47629</v>
      </c>
      <c r="G74" s="48">
        <v>0</v>
      </c>
      <c r="H74" s="45">
        <f t="shared" si="1"/>
        <v>47629</v>
      </c>
      <c r="I74" s="8">
        <v>3032.8199999999997</v>
      </c>
      <c r="J74" s="8">
        <v>5350</v>
      </c>
      <c r="K74" s="65">
        <v>17216</v>
      </c>
      <c r="L74" s="70">
        <v>1</v>
      </c>
    </row>
    <row r="75" spans="1:12" x14ac:dyDescent="0.3">
      <c r="A75" s="7">
        <v>2312</v>
      </c>
      <c r="B75" s="8">
        <v>1939112.0899999999</v>
      </c>
      <c r="C75" s="8">
        <v>0</v>
      </c>
      <c r="D75" s="8">
        <v>157690.53999999998</v>
      </c>
      <c r="E75" s="8">
        <v>111495</v>
      </c>
      <c r="F75" s="8">
        <v>69079</v>
      </c>
      <c r="G75" s="48">
        <v>-266</v>
      </c>
      <c r="H75" s="45">
        <f t="shared" si="1"/>
        <v>68813</v>
      </c>
      <c r="I75" s="8">
        <v>13144.74</v>
      </c>
      <c r="J75" s="8">
        <v>8668.75</v>
      </c>
      <c r="K75" s="65">
        <v>40960</v>
      </c>
      <c r="L75" s="70">
        <v>1</v>
      </c>
    </row>
    <row r="76" spans="1:12" x14ac:dyDescent="0.3">
      <c r="A76" s="7">
        <v>2318</v>
      </c>
      <c r="B76" s="8">
        <v>529847.27</v>
      </c>
      <c r="C76" s="8">
        <v>0</v>
      </c>
      <c r="D76" s="8">
        <v>22468.860000000004</v>
      </c>
      <c r="E76" s="8">
        <v>27555</v>
      </c>
      <c r="F76" s="8">
        <v>31858</v>
      </c>
      <c r="G76" s="48">
        <v>-264</v>
      </c>
      <c r="H76" s="45">
        <f t="shared" si="1"/>
        <v>31594</v>
      </c>
      <c r="I76" s="8">
        <v>4281.88</v>
      </c>
      <c r="J76" s="8">
        <v>4990</v>
      </c>
      <c r="K76" s="65">
        <v>4990</v>
      </c>
      <c r="L76" s="70">
        <v>1</v>
      </c>
    </row>
    <row r="77" spans="1:12" x14ac:dyDescent="0.3">
      <c r="A77" s="7">
        <v>2320</v>
      </c>
      <c r="B77" s="8">
        <v>638963.99000000011</v>
      </c>
      <c r="C77" s="8">
        <v>0</v>
      </c>
      <c r="D77" s="8">
        <v>73071.92</v>
      </c>
      <c r="E77" s="8">
        <v>77440</v>
      </c>
      <c r="F77" s="8">
        <v>24225</v>
      </c>
      <c r="G77" s="48">
        <v>1188</v>
      </c>
      <c r="H77" s="45">
        <f t="shared" si="1"/>
        <v>25413</v>
      </c>
      <c r="I77" s="8">
        <v>12009</v>
      </c>
      <c r="J77" s="8">
        <v>5215</v>
      </c>
      <c r="K77" s="65">
        <v>17340</v>
      </c>
      <c r="L77" s="70">
        <v>1</v>
      </c>
    </row>
    <row r="78" spans="1:12" x14ac:dyDescent="0.3">
      <c r="A78" s="7">
        <v>2321</v>
      </c>
      <c r="B78" s="8">
        <v>469127.98000000004</v>
      </c>
      <c r="C78" s="8">
        <v>0</v>
      </c>
      <c r="D78" s="8">
        <v>32144.400000000001</v>
      </c>
      <c r="E78" s="8">
        <v>12715</v>
      </c>
      <c r="F78" s="8">
        <v>27820</v>
      </c>
      <c r="G78" s="48">
        <v>402</v>
      </c>
      <c r="H78" s="45">
        <f t="shared" si="1"/>
        <v>28222</v>
      </c>
      <c r="I78" s="8">
        <v>3013.6400000000003</v>
      </c>
      <c r="J78" s="8">
        <v>4877.5</v>
      </c>
      <c r="K78" s="65">
        <v>8483</v>
      </c>
      <c r="L78" s="70">
        <v>1</v>
      </c>
    </row>
    <row r="79" spans="1:12" x14ac:dyDescent="0.3">
      <c r="A79" s="7">
        <v>2322</v>
      </c>
      <c r="B79" s="8">
        <v>606654.7899999998</v>
      </c>
      <c r="C79" s="8">
        <v>0</v>
      </c>
      <c r="D79" s="8">
        <v>17636.080000000002</v>
      </c>
      <c r="E79" s="8">
        <v>25050</v>
      </c>
      <c r="F79" s="8">
        <v>32864</v>
      </c>
      <c r="G79" s="48">
        <v>56</v>
      </c>
      <c r="H79" s="45">
        <f t="shared" si="1"/>
        <v>32920</v>
      </c>
      <c r="I79" s="8">
        <v>4086.26</v>
      </c>
      <c r="J79" s="8">
        <v>5440</v>
      </c>
      <c r="K79" s="65">
        <v>17964</v>
      </c>
      <c r="L79" s="70">
        <v>1</v>
      </c>
    </row>
    <row r="80" spans="1:12" x14ac:dyDescent="0.3">
      <c r="A80" s="7">
        <v>2326</v>
      </c>
      <c r="B80" s="8">
        <v>922617.02999999991</v>
      </c>
      <c r="C80" s="8">
        <v>0</v>
      </c>
      <c r="D80" s="8">
        <v>84407.969999999987</v>
      </c>
      <c r="E80" s="8">
        <v>53115</v>
      </c>
      <c r="F80" s="8">
        <v>44607</v>
      </c>
      <c r="G80" s="48">
        <v>-724</v>
      </c>
      <c r="H80" s="45">
        <f t="shared" si="1"/>
        <v>43883</v>
      </c>
      <c r="I80" s="8">
        <v>8421.4599999999991</v>
      </c>
      <c r="J80" s="8">
        <v>6171.25</v>
      </c>
      <c r="K80" s="65">
        <v>31232</v>
      </c>
      <c r="L80" s="70">
        <v>1</v>
      </c>
    </row>
    <row r="81" spans="1:12" x14ac:dyDescent="0.3">
      <c r="A81" s="7">
        <v>2328</v>
      </c>
      <c r="B81" s="8">
        <v>1289079.5399999998</v>
      </c>
      <c r="C81" s="8">
        <v>0</v>
      </c>
      <c r="D81" s="8">
        <v>70427.939999999988</v>
      </c>
      <c r="E81" s="8">
        <v>88375</v>
      </c>
      <c r="F81" s="8">
        <v>105370</v>
      </c>
      <c r="G81" s="48">
        <v>-4407</v>
      </c>
      <c r="H81" s="45">
        <f t="shared" si="1"/>
        <v>100963</v>
      </c>
      <c r="I81" s="8">
        <v>13998.12</v>
      </c>
      <c r="J81" s="8">
        <v>7026.25</v>
      </c>
      <c r="K81" s="65">
        <v>24950</v>
      </c>
      <c r="L81" s="70">
        <v>1</v>
      </c>
    </row>
    <row r="82" spans="1:12" x14ac:dyDescent="0.3">
      <c r="A82" s="7">
        <v>2329</v>
      </c>
      <c r="B82" s="8">
        <v>1303393.1999999997</v>
      </c>
      <c r="C82" s="8">
        <v>0</v>
      </c>
      <c r="D82" s="8">
        <v>32968.43</v>
      </c>
      <c r="E82" s="8">
        <v>106057</v>
      </c>
      <c r="F82" s="8">
        <v>82117</v>
      </c>
      <c r="G82" s="48">
        <v>-533</v>
      </c>
      <c r="H82" s="45">
        <f t="shared" si="1"/>
        <v>81584</v>
      </c>
      <c r="I82" s="8">
        <v>14389.25</v>
      </c>
      <c r="J82" s="8">
        <v>7135.6</v>
      </c>
      <c r="K82" s="65">
        <v>43520</v>
      </c>
      <c r="L82" s="70">
        <v>1</v>
      </c>
    </row>
    <row r="83" spans="1:12" x14ac:dyDescent="0.3">
      <c r="A83" s="7">
        <v>2337</v>
      </c>
      <c r="B83" s="8">
        <v>1222367.8</v>
      </c>
      <c r="C83" s="8">
        <v>0</v>
      </c>
      <c r="D83" s="8">
        <v>94417.949999999983</v>
      </c>
      <c r="E83" s="8">
        <v>102430</v>
      </c>
      <c r="F83" s="8">
        <v>78862</v>
      </c>
      <c r="G83" s="48">
        <v>-11886</v>
      </c>
      <c r="H83" s="45">
        <f t="shared" si="1"/>
        <v>66976</v>
      </c>
      <c r="I83" s="8">
        <v>6258.119999999999</v>
      </c>
      <c r="J83" s="8">
        <v>7003.75</v>
      </c>
      <c r="K83" s="65">
        <v>20085</v>
      </c>
      <c r="L83" s="70">
        <v>1</v>
      </c>
    </row>
    <row r="84" spans="1:12" x14ac:dyDescent="0.3">
      <c r="A84" s="7">
        <v>2340</v>
      </c>
      <c r="B84" s="8">
        <v>739969.4800000001</v>
      </c>
      <c r="C84" s="8">
        <v>0</v>
      </c>
      <c r="D84" s="8">
        <v>106006.10000000002</v>
      </c>
      <c r="E84" s="8">
        <v>82880</v>
      </c>
      <c r="F84" s="8">
        <v>47223</v>
      </c>
      <c r="G84" s="48">
        <v>-2967</v>
      </c>
      <c r="H84" s="45">
        <f t="shared" si="1"/>
        <v>44256</v>
      </c>
      <c r="I84" s="8">
        <v>11712.93</v>
      </c>
      <c r="J84" s="8">
        <v>5192.5</v>
      </c>
      <c r="K84" s="65">
        <v>27648</v>
      </c>
      <c r="L84" s="70">
        <v>1</v>
      </c>
    </row>
    <row r="85" spans="1:12" x14ac:dyDescent="0.3">
      <c r="A85" s="7">
        <v>2345</v>
      </c>
      <c r="B85" s="8">
        <v>877874.22000000009</v>
      </c>
      <c r="C85" s="8">
        <v>0</v>
      </c>
      <c r="D85" s="8">
        <v>76567.97</v>
      </c>
      <c r="E85" s="8">
        <v>77220</v>
      </c>
      <c r="F85" s="8">
        <v>62268</v>
      </c>
      <c r="G85" s="48">
        <v>0</v>
      </c>
      <c r="H85" s="45">
        <f t="shared" si="1"/>
        <v>62268</v>
      </c>
      <c r="I85" s="8">
        <v>5381.7099999999991</v>
      </c>
      <c r="J85" s="8">
        <v>5743.75</v>
      </c>
      <c r="K85" s="65">
        <v>30976</v>
      </c>
      <c r="L85" s="70">
        <v>1</v>
      </c>
    </row>
    <row r="86" spans="1:12" x14ac:dyDescent="0.3">
      <c r="A86" s="7">
        <v>2431</v>
      </c>
      <c r="B86" s="8">
        <v>2199579.08</v>
      </c>
      <c r="C86" s="8">
        <v>0</v>
      </c>
      <c r="D86" s="8">
        <v>77481.319999999992</v>
      </c>
      <c r="E86" s="8">
        <v>190270</v>
      </c>
      <c r="F86" s="8">
        <v>20793</v>
      </c>
      <c r="G86" s="48">
        <v>0</v>
      </c>
      <c r="H86" s="45">
        <f t="shared" si="1"/>
        <v>20793</v>
      </c>
      <c r="I86" s="8">
        <v>33215.42</v>
      </c>
      <c r="J86" s="8">
        <v>9332.5</v>
      </c>
      <c r="K86" s="65">
        <v>21760</v>
      </c>
      <c r="L86" s="70">
        <v>1</v>
      </c>
    </row>
    <row r="87" spans="1:12" x14ac:dyDescent="0.3">
      <c r="A87" s="7">
        <v>2434</v>
      </c>
      <c r="B87" s="8">
        <v>2780339.61</v>
      </c>
      <c r="C87" s="8">
        <v>0</v>
      </c>
      <c r="D87" s="8">
        <v>217030.62000000002</v>
      </c>
      <c r="E87" s="8">
        <v>401999</v>
      </c>
      <c r="F87" s="8">
        <v>31858</v>
      </c>
      <c r="G87" s="48">
        <v>4274</v>
      </c>
      <c r="H87" s="45">
        <f t="shared" si="1"/>
        <v>36132</v>
      </c>
      <c r="I87" s="8">
        <v>27898.83</v>
      </c>
      <c r="J87" s="8">
        <v>9721.75</v>
      </c>
      <c r="K87" s="65">
        <v>80384</v>
      </c>
      <c r="L87" s="70">
        <v>1</v>
      </c>
    </row>
    <row r="88" spans="1:12" x14ac:dyDescent="0.3">
      <c r="A88" s="7">
        <v>2454</v>
      </c>
      <c r="B88" s="8">
        <v>625511.78000000014</v>
      </c>
      <c r="C88" s="8">
        <v>0</v>
      </c>
      <c r="D88" s="8">
        <v>110423.27000000002</v>
      </c>
      <c r="E88" s="8">
        <v>82890</v>
      </c>
      <c r="F88" s="8">
        <v>22390</v>
      </c>
      <c r="G88" s="48">
        <v>1069</v>
      </c>
      <c r="H88" s="45">
        <f t="shared" si="1"/>
        <v>23459</v>
      </c>
      <c r="I88" s="8">
        <v>5152.22</v>
      </c>
      <c r="J88" s="8">
        <v>5181.25</v>
      </c>
      <c r="K88" s="65">
        <v>22829</v>
      </c>
      <c r="L88" s="70">
        <v>1</v>
      </c>
    </row>
    <row r="89" spans="1:12" x14ac:dyDescent="0.3">
      <c r="A89" s="7">
        <v>2459</v>
      </c>
      <c r="B89" s="8">
        <v>1202254.08</v>
      </c>
      <c r="C89" s="8">
        <v>0</v>
      </c>
      <c r="D89" s="8">
        <v>56788.29</v>
      </c>
      <c r="E89" s="8">
        <v>17415</v>
      </c>
      <c r="F89" s="8">
        <v>136239</v>
      </c>
      <c r="G89" s="48">
        <v>0</v>
      </c>
      <c r="H89" s="45">
        <f t="shared" si="1"/>
        <v>136239</v>
      </c>
      <c r="I89" s="8">
        <v>1548.2599999999998</v>
      </c>
      <c r="J89" s="8">
        <v>7026.25</v>
      </c>
      <c r="K89" s="65">
        <v>38912</v>
      </c>
      <c r="L89" s="70">
        <v>1</v>
      </c>
    </row>
    <row r="90" spans="1:12" x14ac:dyDescent="0.3">
      <c r="A90" s="7">
        <v>2465</v>
      </c>
      <c r="B90" s="8">
        <v>1978215</v>
      </c>
      <c r="C90" s="8">
        <v>0</v>
      </c>
      <c r="D90" s="8">
        <v>122118.46000000002</v>
      </c>
      <c r="E90" s="8">
        <v>29035</v>
      </c>
      <c r="F90" s="8">
        <v>99078</v>
      </c>
      <c r="G90" s="48">
        <v>-2270</v>
      </c>
      <c r="H90" s="45">
        <f t="shared" si="1"/>
        <v>96808</v>
      </c>
      <c r="I90" s="8">
        <v>4281.88</v>
      </c>
      <c r="J90" s="8">
        <v>8905</v>
      </c>
      <c r="K90" s="65">
        <v>38656</v>
      </c>
      <c r="L90" s="70">
        <v>1</v>
      </c>
    </row>
    <row r="91" spans="1:12" x14ac:dyDescent="0.3">
      <c r="A91" s="7">
        <v>2471</v>
      </c>
      <c r="B91" s="8">
        <v>4014560.2499999995</v>
      </c>
      <c r="C91" s="8">
        <v>0</v>
      </c>
      <c r="D91" s="8">
        <v>1918918.93</v>
      </c>
      <c r="E91" s="8">
        <v>302275</v>
      </c>
      <c r="F91" s="8">
        <v>73630</v>
      </c>
      <c r="G91" s="48">
        <v>2138</v>
      </c>
      <c r="H91" s="45">
        <f t="shared" si="1"/>
        <v>75768</v>
      </c>
      <c r="I91" s="8">
        <v>91980.05</v>
      </c>
      <c r="J91" s="8">
        <v>10037.65</v>
      </c>
      <c r="K91" s="65">
        <v>65024</v>
      </c>
      <c r="L91" s="70">
        <v>1</v>
      </c>
    </row>
    <row r="92" spans="1:12" x14ac:dyDescent="0.3">
      <c r="A92" s="7">
        <v>2474</v>
      </c>
      <c r="B92" s="8">
        <v>1294646.6300000004</v>
      </c>
      <c r="C92" s="8">
        <v>0</v>
      </c>
      <c r="D92" s="8">
        <v>127258.36000000002</v>
      </c>
      <c r="E92" s="8">
        <v>124025</v>
      </c>
      <c r="F92" s="8">
        <v>75962</v>
      </c>
      <c r="G92" s="48">
        <v>9616</v>
      </c>
      <c r="H92" s="45">
        <f t="shared" si="1"/>
        <v>85578</v>
      </c>
      <c r="I92" s="8">
        <v>8394.67</v>
      </c>
      <c r="J92" s="8">
        <v>6857.5</v>
      </c>
      <c r="K92" s="65">
        <v>11477</v>
      </c>
      <c r="L92" s="70">
        <v>1</v>
      </c>
    </row>
    <row r="93" spans="1:12" x14ac:dyDescent="0.3">
      <c r="A93" s="7">
        <v>2482</v>
      </c>
      <c r="B93" s="8">
        <v>1857360</v>
      </c>
      <c r="C93" s="8">
        <v>0</v>
      </c>
      <c r="D93" s="8">
        <v>131967.01</v>
      </c>
      <c r="E93" s="8">
        <v>41750</v>
      </c>
      <c r="F93" s="8">
        <v>88870</v>
      </c>
      <c r="G93" s="48">
        <v>-534</v>
      </c>
      <c r="H93" s="45">
        <f t="shared" si="1"/>
        <v>88336</v>
      </c>
      <c r="I93" s="8">
        <v>3901.0599999999995</v>
      </c>
      <c r="J93" s="8">
        <v>8533.75</v>
      </c>
      <c r="K93" s="65">
        <v>39168</v>
      </c>
      <c r="L93" s="70">
        <v>1</v>
      </c>
    </row>
    <row r="94" spans="1:12" x14ac:dyDescent="0.3">
      <c r="A94" s="7">
        <v>2490</v>
      </c>
      <c r="B94" s="8">
        <v>1166137.17</v>
      </c>
      <c r="C94" s="8">
        <v>0</v>
      </c>
      <c r="D94" s="8">
        <v>150485.95000000001</v>
      </c>
      <c r="E94" s="8">
        <v>37450</v>
      </c>
      <c r="F94" s="8">
        <v>56627</v>
      </c>
      <c r="G94" s="48">
        <v>-4006</v>
      </c>
      <c r="H94" s="45">
        <f t="shared" si="1"/>
        <v>52621</v>
      </c>
      <c r="I94" s="8">
        <v>3488.6900000000005</v>
      </c>
      <c r="J94" s="8">
        <v>6540.7000000000007</v>
      </c>
      <c r="K94" s="65">
        <v>31232</v>
      </c>
      <c r="L94" s="70">
        <v>1</v>
      </c>
    </row>
    <row r="95" spans="1:12" x14ac:dyDescent="0.3">
      <c r="A95" s="7">
        <v>2509</v>
      </c>
      <c r="B95" s="8">
        <v>1782445</v>
      </c>
      <c r="C95" s="8">
        <v>0</v>
      </c>
      <c r="D95" s="8">
        <v>32602.210000000006</v>
      </c>
      <c r="E95" s="8">
        <v>114945</v>
      </c>
      <c r="F95" s="8">
        <v>73028</v>
      </c>
      <c r="G95" s="48">
        <v>-1201</v>
      </c>
      <c r="H95" s="45">
        <f t="shared" si="1"/>
        <v>71827</v>
      </c>
      <c r="I95" s="8">
        <v>19516.260000000002</v>
      </c>
      <c r="J95" s="8">
        <v>8140</v>
      </c>
      <c r="K95" s="65">
        <v>51712</v>
      </c>
      <c r="L95" s="70">
        <v>1</v>
      </c>
    </row>
    <row r="96" spans="1:12" x14ac:dyDescent="0.3">
      <c r="A96" s="7">
        <v>2510</v>
      </c>
      <c r="B96" s="8">
        <v>1758991.1</v>
      </c>
      <c r="C96" s="8">
        <v>0</v>
      </c>
      <c r="D96" s="8">
        <v>135253.78</v>
      </c>
      <c r="E96" s="8">
        <v>179855</v>
      </c>
      <c r="F96" s="8">
        <v>76931</v>
      </c>
      <c r="G96" s="48">
        <v>-2519</v>
      </c>
      <c r="H96" s="45">
        <f t="shared" si="1"/>
        <v>74412</v>
      </c>
      <c r="I96" s="8">
        <v>24017.279999999999</v>
      </c>
      <c r="J96" s="8">
        <v>8421.25</v>
      </c>
      <c r="K96" s="65">
        <v>8909</v>
      </c>
      <c r="L96" s="70">
        <v>1</v>
      </c>
    </row>
    <row r="97" spans="1:12" x14ac:dyDescent="0.3">
      <c r="A97" s="7">
        <v>2514</v>
      </c>
      <c r="B97" s="8">
        <v>875749.71000000008</v>
      </c>
      <c r="C97" s="8">
        <v>0</v>
      </c>
      <c r="D97" s="8">
        <v>32973.29</v>
      </c>
      <c r="E97" s="8">
        <v>51240</v>
      </c>
      <c r="F97" s="8">
        <v>84712</v>
      </c>
      <c r="G97" s="48">
        <v>0</v>
      </c>
      <c r="H97" s="45">
        <f t="shared" si="1"/>
        <v>84712</v>
      </c>
      <c r="I97" s="8">
        <v>7784.17</v>
      </c>
      <c r="J97" s="8">
        <v>5991.25</v>
      </c>
      <c r="K97" s="65">
        <v>20210</v>
      </c>
      <c r="L97" s="70">
        <v>1</v>
      </c>
    </row>
    <row r="98" spans="1:12" x14ac:dyDescent="0.3">
      <c r="A98" s="7">
        <v>2519</v>
      </c>
      <c r="B98" s="8">
        <v>710461.32000000007</v>
      </c>
      <c r="C98" s="8">
        <v>0</v>
      </c>
      <c r="D98" s="8">
        <v>19965.190000000002</v>
      </c>
      <c r="E98" s="8">
        <v>35085</v>
      </c>
      <c r="F98" s="8">
        <v>30629</v>
      </c>
      <c r="G98" s="48">
        <v>787</v>
      </c>
      <c r="H98" s="45">
        <f t="shared" si="1"/>
        <v>31416</v>
      </c>
      <c r="I98" s="8">
        <v>2008.21</v>
      </c>
      <c r="J98" s="8">
        <v>5777.5</v>
      </c>
      <c r="K98" s="65">
        <v>22081</v>
      </c>
      <c r="L98" s="70">
        <v>1</v>
      </c>
    </row>
    <row r="99" spans="1:12" x14ac:dyDescent="0.3">
      <c r="A99" s="7">
        <v>2520</v>
      </c>
      <c r="B99" s="8">
        <v>2869589</v>
      </c>
      <c r="C99" s="8">
        <v>0</v>
      </c>
      <c r="D99" s="8">
        <v>147915.35</v>
      </c>
      <c r="E99" s="8">
        <v>96065</v>
      </c>
      <c r="F99" s="8">
        <v>98357</v>
      </c>
      <c r="G99" s="48">
        <v>-2404</v>
      </c>
      <c r="H99" s="45">
        <f t="shared" si="1"/>
        <v>95953</v>
      </c>
      <c r="I99" s="8">
        <v>5724.619999999999</v>
      </c>
      <c r="J99" s="8">
        <v>11233.75</v>
      </c>
      <c r="K99" s="65">
        <v>58880</v>
      </c>
      <c r="L99" s="70">
        <v>1</v>
      </c>
    </row>
    <row r="100" spans="1:12" x14ac:dyDescent="0.3">
      <c r="A100" s="7">
        <v>2524</v>
      </c>
      <c r="B100" s="8">
        <v>976814.33000000007</v>
      </c>
      <c r="C100" s="8">
        <v>0</v>
      </c>
      <c r="D100" s="8">
        <v>60235.14</v>
      </c>
      <c r="E100" s="8">
        <v>88410</v>
      </c>
      <c r="F100" s="8">
        <v>50569</v>
      </c>
      <c r="G100" s="48">
        <v>-1350</v>
      </c>
      <c r="H100" s="45">
        <f t="shared" si="1"/>
        <v>49219</v>
      </c>
      <c r="I100" s="8">
        <v>11845.880000000001</v>
      </c>
      <c r="J100" s="8">
        <v>6070</v>
      </c>
      <c r="K100" s="65">
        <v>16218</v>
      </c>
      <c r="L100" s="70">
        <v>1</v>
      </c>
    </row>
    <row r="101" spans="1:12" x14ac:dyDescent="0.3">
      <c r="A101" s="7">
        <v>2525</v>
      </c>
      <c r="B101" s="8">
        <v>1839741.46</v>
      </c>
      <c r="C101" s="8">
        <v>0</v>
      </c>
      <c r="D101" s="8">
        <v>46216.619999999995</v>
      </c>
      <c r="E101" s="8">
        <v>143390</v>
      </c>
      <c r="F101" s="8">
        <v>76734</v>
      </c>
      <c r="G101" s="48">
        <v>-4006</v>
      </c>
      <c r="H101" s="45">
        <f t="shared" si="1"/>
        <v>72728</v>
      </c>
      <c r="I101" s="8">
        <v>22723.760000000002</v>
      </c>
      <c r="J101" s="8">
        <v>8398.75</v>
      </c>
      <c r="K101" s="65">
        <v>41728</v>
      </c>
      <c r="L101" s="70">
        <v>1</v>
      </c>
    </row>
    <row r="102" spans="1:12" x14ac:dyDescent="0.3">
      <c r="A102" s="7">
        <v>2530</v>
      </c>
      <c r="B102" s="8">
        <v>2638787</v>
      </c>
      <c r="C102" s="8">
        <v>0</v>
      </c>
      <c r="D102" s="8">
        <v>43924.69</v>
      </c>
      <c r="E102" s="8">
        <v>65885</v>
      </c>
      <c r="F102" s="8">
        <v>96596</v>
      </c>
      <c r="G102" s="48">
        <v>0</v>
      </c>
      <c r="H102" s="45">
        <f t="shared" si="1"/>
        <v>96596</v>
      </c>
      <c r="I102" s="8">
        <v>8105.0599999999995</v>
      </c>
      <c r="J102" s="8">
        <v>10598.130000000001</v>
      </c>
      <c r="K102" s="65">
        <v>46336</v>
      </c>
      <c r="L102" s="70">
        <v>1</v>
      </c>
    </row>
    <row r="103" spans="1:12" x14ac:dyDescent="0.3">
      <c r="A103" s="7">
        <v>2532</v>
      </c>
      <c r="B103" s="8">
        <v>896460.31</v>
      </c>
      <c r="C103" s="8">
        <v>0</v>
      </c>
      <c r="D103" s="8">
        <v>86747.03</v>
      </c>
      <c r="E103" s="8">
        <v>29795</v>
      </c>
      <c r="F103" s="8">
        <v>55382</v>
      </c>
      <c r="G103" s="48">
        <v>-2772</v>
      </c>
      <c r="H103" s="45">
        <f t="shared" si="1"/>
        <v>52610</v>
      </c>
      <c r="I103" s="8">
        <v>2022.0900000000001</v>
      </c>
      <c r="J103" s="8">
        <v>6255.63</v>
      </c>
      <c r="K103" s="65">
        <v>18713</v>
      </c>
      <c r="L103" s="70">
        <v>1</v>
      </c>
    </row>
    <row r="104" spans="1:12" x14ac:dyDescent="0.3">
      <c r="A104" s="7">
        <v>2539</v>
      </c>
      <c r="B104" s="8">
        <v>980905.81</v>
      </c>
      <c r="C104" s="8">
        <v>0</v>
      </c>
      <c r="D104" s="8">
        <v>58761.59</v>
      </c>
      <c r="E104" s="8">
        <v>19565</v>
      </c>
      <c r="F104" s="8">
        <v>54647</v>
      </c>
      <c r="G104" s="48">
        <v>-669</v>
      </c>
      <c r="H104" s="45">
        <f t="shared" si="1"/>
        <v>53978</v>
      </c>
      <c r="I104" s="8">
        <v>2076.79</v>
      </c>
      <c r="J104" s="8">
        <v>6317.5</v>
      </c>
      <c r="K104" s="65">
        <v>23204</v>
      </c>
      <c r="L104" s="70">
        <v>1</v>
      </c>
    </row>
    <row r="105" spans="1:12" x14ac:dyDescent="0.3">
      <c r="A105" s="7">
        <v>2545</v>
      </c>
      <c r="B105" s="8">
        <v>1895570.9999999998</v>
      </c>
      <c r="C105" s="8">
        <v>0</v>
      </c>
      <c r="D105" s="8">
        <v>66144.62000000001</v>
      </c>
      <c r="E105" s="8">
        <v>82910</v>
      </c>
      <c r="F105" s="8">
        <v>93683</v>
      </c>
      <c r="G105" s="48">
        <v>-6009</v>
      </c>
      <c r="H105" s="45">
        <f t="shared" si="1"/>
        <v>87674</v>
      </c>
      <c r="I105" s="8">
        <v>12088.76</v>
      </c>
      <c r="J105" s="8">
        <v>8713.75</v>
      </c>
      <c r="K105" s="65">
        <v>46592</v>
      </c>
      <c r="L105" s="70">
        <v>1</v>
      </c>
    </row>
    <row r="106" spans="1:12" x14ac:dyDescent="0.3">
      <c r="A106" s="7">
        <v>2552</v>
      </c>
      <c r="B106" s="8">
        <v>1897992</v>
      </c>
      <c r="C106" s="8">
        <v>0</v>
      </c>
      <c r="D106" s="8">
        <v>70315.149999999994</v>
      </c>
      <c r="E106" s="8">
        <v>35950</v>
      </c>
      <c r="F106" s="8">
        <v>88387</v>
      </c>
      <c r="G106" s="48">
        <v>-1869</v>
      </c>
      <c r="H106" s="45">
        <f t="shared" si="1"/>
        <v>86518</v>
      </c>
      <c r="I106" s="8">
        <v>5743.55</v>
      </c>
      <c r="J106" s="8">
        <v>8713.75</v>
      </c>
      <c r="K106" s="65">
        <v>30720</v>
      </c>
      <c r="L106" s="70">
        <v>1</v>
      </c>
    </row>
    <row r="107" spans="1:12" x14ac:dyDescent="0.3">
      <c r="A107" s="7">
        <v>2559</v>
      </c>
      <c r="B107" s="8">
        <v>871559.78999999992</v>
      </c>
      <c r="C107" s="8">
        <v>0</v>
      </c>
      <c r="D107" s="8">
        <v>63632.520000000004</v>
      </c>
      <c r="E107" s="8">
        <v>70495</v>
      </c>
      <c r="F107" s="8">
        <v>32031</v>
      </c>
      <c r="G107" s="48">
        <v>0</v>
      </c>
      <c r="H107" s="45">
        <f t="shared" si="1"/>
        <v>32031</v>
      </c>
      <c r="I107" s="8">
        <v>7943.12</v>
      </c>
      <c r="J107" s="8">
        <v>6115</v>
      </c>
      <c r="K107" s="65">
        <v>19336</v>
      </c>
      <c r="L107" s="70">
        <v>1</v>
      </c>
    </row>
    <row r="108" spans="1:12" x14ac:dyDescent="0.3">
      <c r="A108" s="7">
        <v>2562</v>
      </c>
      <c r="B108" s="8">
        <v>987205.26000000013</v>
      </c>
      <c r="C108" s="8">
        <v>0</v>
      </c>
      <c r="D108" s="8">
        <v>2193.7499999999991</v>
      </c>
      <c r="E108" s="8">
        <v>56745</v>
      </c>
      <c r="F108" s="8">
        <v>49273</v>
      </c>
      <c r="G108" s="48">
        <v>-400</v>
      </c>
      <c r="H108" s="45">
        <f t="shared" si="1"/>
        <v>48873</v>
      </c>
      <c r="I108" s="8">
        <v>9118.93</v>
      </c>
      <c r="J108" s="8">
        <v>6306.25</v>
      </c>
      <c r="K108" s="65">
        <v>19087</v>
      </c>
      <c r="L108" s="70">
        <v>1</v>
      </c>
    </row>
    <row r="109" spans="1:12" x14ac:dyDescent="0.3">
      <c r="A109" s="7">
        <v>2574</v>
      </c>
      <c r="B109" s="8">
        <v>1171607.7400000002</v>
      </c>
      <c r="C109" s="8">
        <v>0</v>
      </c>
      <c r="D109" s="8">
        <v>61363.080000000009</v>
      </c>
      <c r="E109" s="8">
        <v>56471</v>
      </c>
      <c r="F109" s="8">
        <v>117678</v>
      </c>
      <c r="G109" s="48">
        <v>-3338</v>
      </c>
      <c r="H109" s="45">
        <f t="shared" si="1"/>
        <v>114340</v>
      </c>
      <c r="I109" s="8">
        <v>2377.66</v>
      </c>
      <c r="J109" s="8">
        <v>6880</v>
      </c>
      <c r="K109" s="65">
        <v>27648</v>
      </c>
      <c r="L109" s="70">
        <v>1</v>
      </c>
    </row>
    <row r="110" spans="1:12" x14ac:dyDescent="0.3">
      <c r="A110" s="7">
        <v>2578</v>
      </c>
      <c r="B110" s="8">
        <v>665008.44999999995</v>
      </c>
      <c r="C110" s="8">
        <v>0</v>
      </c>
      <c r="D110" s="8">
        <v>54744.05</v>
      </c>
      <c r="E110" s="8">
        <v>33820</v>
      </c>
      <c r="F110" s="8">
        <v>34259</v>
      </c>
      <c r="G110" s="48">
        <v>2405</v>
      </c>
      <c r="H110" s="45">
        <f t="shared" si="1"/>
        <v>36664</v>
      </c>
      <c r="I110" s="8">
        <v>1438</v>
      </c>
      <c r="J110" s="8">
        <v>5485</v>
      </c>
      <c r="K110" s="65">
        <v>16093</v>
      </c>
      <c r="L110" s="70">
        <v>1</v>
      </c>
    </row>
    <row r="111" spans="1:12" x14ac:dyDescent="0.3">
      <c r="A111" s="7">
        <v>2586</v>
      </c>
      <c r="B111" s="8">
        <v>1062988.8699999999</v>
      </c>
      <c r="C111" s="8">
        <v>0</v>
      </c>
      <c r="D111" s="8">
        <v>55003.270000000004</v>
      </c>
      <c r="E111" s="8">
        <v>101760</v>
      </c>
      <c r="F111" s="8">
        <v>47921</v>
      </c>
      <c r="G111" s="48">
        <v>-667</v>
      </c>
      <c r="H111" s="45">
        <f t="shared" si="1"/>
        <v>47254</v>
      </c>
      <c r="I111" s="8">
        <v>15825.43</v>
      </c>
      <c r="J111" s="8">
        <v>6340</v>
      </c>
      <c r="K111" s="65">
        <v>21332</v>
      </c>
      <c r="L111" s="70">
        <v>1</v>
      </c>
    </row>
    <row r="112" spans="1:12" x14ac:dyDescent="0.3">
      <c r="A112" s="7">
        <v>2603</v>
      </c>
      <c r="B112" s="8">
        <v>2223729.25</v>
      </c>
      <c r="C112" s="8">
        <v>0</v>
      </c>
      <c r="D112" s="8">
        <v>344597.12</v>
      </c>
      <c r="E112" s="8">
        <v>241800</v>
      </c>
      <c r="F112" s="8">
        <v>65436</v>
      </c>
      <c r="G112" s="48">
        <v>-400</v>
      </c>
      <c r="H112" s="45">
        <f t="shared" si="1"/>
        <v>65036</v>
      </c>
      <c r="I112" s="8">
        <v>47652.350000000006</v>
      </c>
      <c r="J112" s="8">
        <v>8713.75</v>
      </c>
      <c r="K112" s="65">
        <v>45056</v>
      </c>
      <c r="L112" s="70">
        <v>1</v>
      </c>
    </row>
    <row r="113" spans="1:12" x14ac:dyDescent="0.3">
      <c r="A113" s="7">
        <v>2607</v>
      </c>
      <c r="B113" s="8">
        <v>1064301.5900000001</v>
      </c>
      <c r="C113" s="8">
        <v>0</v>
      </c>
      <c r="D113" s="8">
        <v>65274.110000000008</v>
      </c>
      <c r="E113" s="8">
        <v>180420</v>
      </c>
      <c r="F113" s="8">
        <v>20762</v>
      </c>
      <c r="G113" s="48">
        <v>2272</v>
      </c>
      <c r="H113" s="45">
        <f t="shared" si="1"/>
        <v>23034</v>
      </c>
      <c r="I113" s="8">
        <v>14181.04</v>
      </c>
      <c r="J113" s="8">
        <v>5473.75</v>
      </c>
      <c r="K113" s="65">
        <v>20958</v>
      </c>
      <c r="L113" s="70">
        <v>1</v>
      </c>
    </row>
    <row r="114" spans="1:12" x14ac:dyDescent="0.3">
      <c r="A114" s="7">
        <v>2615</v>
      </c>
      <c r="B114" s="8">
        <v>985134.76000000013</v>
      </c>
      <c r="C114" s="8">
        <v>0</v>
      </c>
      <c r="D114" s="8">
        <v>33190.490000000005</v>
      </c>
      <c r="E114" s="8">
        <v>39030</v>
      </c>
      <c r="F114" s="8">
        <v>42053</v>
      </c>
      <c r="G114" s="48">
        <v>668</v>
      </c>
      <c r="H114" s="45">
        <f t="shared" si="1"/>
        <v>42721</v>
      </c>
      <c r="I114" s="8">
        <v>7287.93</v>
      </c>
      <c r="J114" s="8">
        <v>6283.75</v>
      </c>
      <c r="K114" s="65">
        <v>24950</v>
      </c>
      <c r="L114" s="70">
        <v>1</v>
      </c>
    </row>
    <row r="115" spans="1:12" x14ac:dyDescent="0.3">
      <c r="A115" s="7">
        <v>2627</v>
      </c>
      <c r="B115" s="8">
        <v>1000341.3000000003</v>
      </c>
      <c r="C115" s="8">
        <v>0</v>
      </c>
      <c r="D115" s="8">
        <v>108582.62</v>
      </c>
      <c r="E115" s="8">
        <v>73925</v>
      </c>
      <c r="F115" s="8">
        <v>18108</v>
      </c>
      <c r="G115" s="48">
        <v>0</v>
      </c>
      <c r="H115" s="45">
        <f t="shared" si="1"/>
        <v>18108</v>
      </c>
      <c r="I115" s="8">
        <v>12300.41</v>
      </c>
      <c r="J115" s="8">
        <v>6385</v>
      </c>
      <c r="K115" s="65">
        <v>28160</v>
      </c>
      <c r="L115" s="70">
        <v>1</v>
      </c>
    </row>
    <row r="116" spans="1:12" x14ac:dyDescent="0.3">
      <c r="A116" s="7">
        <v>2632</v>
      </c>
      <c r="B116" s="8">
        <v>2685046.52</v>
      </c>
      <c r="C116" s="8">
        <v>0</v>
      </c>
      <c r="D116" s="8">
        <v>124707.43000000001</v>
      </c>
      <c r="E116" s="8">
        <v>133100</v>
      </c>
      <c r="F116" s="8">
        <v>93764</v>
      </c>
      <c r="G116" s="48">
        <v>7346</v>
      </c>
      <c r="H116" s="45">
        <f t="shared" si="1"/>
        <v>101110</v>
      </c>
      <c r="I116" s="8">
        <v>21155.919999999998</v>
      </c>
      <c r="J116" s="8">
        <v>10795</v>
      </c>
      <c r="K116" s="65">
        <v>75264</v>
      </c>
      <c r="L116" s="70">
        <v>1</v>
      </c>
    </row>
    <row r="117" spans="1:12" x14ac:dyDescent="0.3">
      <c r="A117" s="7">
        <v>2643</v>
      </c>
      <c r="B117" s="8">
        <v>2622215.0000000005</v>
      </c>
      <c r="C117" s="8">
        <v>0</v>
      </c>
      <c r="D117" s="8">
        <v>158346.95000000001</v>
      </c>
      <c r="E117" s="8">
        <v>151635</v>
      </c>
      <c r="F117" s="8">
        <v>99299</v>
      </c>
      <c r="G117" s="48">
        <v>2380</v>
      </c>
      <c r="H117" s="45">
        <f t="shared" si="1"/>
        <v>101679</v>
      </c>
      <c r="I117" s="8">
        <v>25388.550000000003</v>
      </c>
      <c r="J117" s="8">
        <v>10592.5</v>
      </c>
      <c r="K117" s="65">
        <v>11981</v>
      </c>
      <c r="L117" s="70">
        <v>1</v>
      </c>
    </row>
    <row r="118" spans="1:12" x14ac:dyDescent="0.3">
      <c r="A118" s="7">
        <v>2648</v>
      </c>
      <c r="B118" s="8">
        <v>1915891.85</v>
      </c>
      <c r="C118" s="8">
        <v>0</v>
      </c>
      <c r="D118" s="8">
        <v>90613.2</v>
      </c>
      <c r="E118" s="8">
        <v>234320</v>
      </c>
      <c r="F118" s="8">
        <v>68539</v>
      </c>
      <c r="G118" s="48">
        <v>-7864.76</v>
      </c>
      <c r="H118" s="45">
        <f t="shared" si="1"/>
        <v>60674.239999999998</v>
      </c>
      <c r="I118" s="8">
        <v>29291.3</v>
      </c>
      <c r="J118" s="8">
        <v>8038.75</v>
      </c>
      <c r="K118" s="65">
        <v>27136</v>
      </c>
      <c r="L118" s="70">
        <v>1</v>
      </c>
    </row>
    <row r="119" spans="1:12" x14ac:dyDescent="0.3">
      <c r="A119" s="7">
        <v>2651</v>
      </c>
      <c r="B119" s="8">
        <v>878929.41</v>
      </c>
      <c r="C119" s="8">
        <v>0</v>
      </c>
      <c r="D119" s="8">
        <v>123913.77999999998</v>
      </c>
      <c r="E119" s="8">
        <v>80325</v>
      </c>
      <c r="F119" s="8">
        <v>31734</v>
      </c>
      <c r="G119" s="48">
        <v>0</v>
      </c>
      <c r="H119" s="45">
        <f t="shared" si="1"/>
        <v>31734</v>
      </c>
      <c r="I119" s="8">
        <v>10720.39</v>
      </c>
      <c r="J119" s="8">
        <v>5755</v>
      </c>
      <c r="K119" s="65">
        <v>18837</v>
      </c>
      <c r="L119" s="70">
        <v>1</v>
      </c>
    </row>
    <row r="120" spans="1:12" x14ac:dyDescent="0.3">
      <c r="A120" s="7">
        <v>2653</v>
      </c>
      <c r="B120" s="8">
        <v>2231114.1600000006</v>
      </c>
      <c r="C120" s="8">
        <v>0</v>
      </c>
      <c r="D120" s="8">
        <v>90022.839999999982</v>
      </c>
      <c r="E120" s="8">
        <v>146570</v>
      </c>
      <c r="F120" s="8">
        <v>72932</v>
      </c>
      <c r="G120" s="48">
        <v>-2137</v>
      </c>
      <c r="H120" s="45">
        <f t="shared" si="1"/>
        <v>70795</v>
      </c>
      <c r="I120" s="8">
        <v>25347.29</v>
      </c>
      <c r="J120" s="8">
        <v>9463.9</v>
      </c>
      <c r="K120" s="65">
        <v>58368</v>
      </c>
      <c r="L120" s="70">
        <v>1</v>
      </c>
    </row>
    <row r="121" spans="1:12" x14ac:dyDescent="0.3">
      <c r="A121" s="7">
        <v>2662</v>
      </c>
      <c r="B121" s="8">
        <v>751149.68999999983</v>
      </c>
      <c r="C121" s="8">
        <v>0</v>
      </c>
      <c r="D121" s="8">
        <v>69399.61</v>
      </c>
      <c r="E121" s="8">
        <v>106555</v>
      </c>
      <c r="F121" s="8">
        <v>25554</v>
      </c>
      <c r="G121" s="48">
        <v>389</v>
      </c>
      <c r="H121" s="45">
        <f t="shared" si="1"/>
        <v>25943</v>
      </c>
      <c r="I121" s="8">
        <v>12123.36</v>
      </c>
      <c r="J121" s="8">
        <v>5438.43</v>
      </c>
      <c r="K121" s="65">
        <v>18463</v>
      </c>
      <c r="L121" s="70">
        <v>1</v>
      </c>
    </row>
    <row r="122" spans="1:12" x14ac:dyDescent="0.3">
      <c r="A122" s="7">
        <v>2674</v>
      </c>
      <c r="B122" s="8">
        <v>2415179.9400000004</v>
      </c>
      <c r="C122" s="8">
        <v>0</v>
      </c>
      <c r="D122" s="8">
        <v>200874.51</v>
      </c>
      <c r="E122" s="8">
        <v>308340</v>
      </c>
      <c r="F122" s="8">
        <v>61911</v>
      </c>
      <c r="G122" s="48">
        <v>0</v>
      </c>
      <c r="H122" s="45">
        <f t="shared" si="1"/>
        <v>61911</v>
      </c>
      <c r="I122" s="8">
        <v>54516.160000000003</v>
      </c>
      <c r="J122" s="8">
        <v>8753.7999999999993</v>
      </c>
      <c r="K122" s="65">
        <v>43264</v>
      </c>
      <c r="L122" s="70">
        <v>1</v>
      </c>
    </row>
    <row r="123" spans="1:12" x14ac:dyDescent="0.3">
      <c r="A123" s="7">
        <v>2680</v>
      </c>
      <c r="B123" s="8">
        <v>1901366</v>
      </c>
      <c r="C123" s="8">
        <v>0</v>
      </c>
      <c r="D123" s="8">
        <v>151075.53</v>
      </c>
      <c r="E123" s="8">
        <v>80600</v>
      </c>
      <c r="F123" s="8">
        <v>80332</v>
      </c>
      <c r="G123" s="48">
        <v>2404</v>
      </c>
      <c r="H123" s="45">
        <f t="shared" si="1"/>
        <v>82736</v>
      </c>
      <c r="I123" s="8">
        <v>5250.59</v>
      </c>
      <c r="J123" s="8">
        <v>9139.9000000000015</v>
      </c>
      <c r="K123" s="65">
        <v>52224</v>
      </c>
      <c r="L123" s="70">
        <v>1</v>
      </c>
    </row>
    <row r="124" spans="1:12" x14ac:dyDescent="0.3">
      <c r="A124" s="7">
        <v>2682</v>
      </c>
      <c r="B124" s="8">
        <v>1871929.9999999998</v>
      </c>
      <c r="C124" s="8">
        <v>0</v>
      </c>
      <c r="D124" s="8">
        <v>127448.26999999999</v>
      </c>
      <c r="E124" s="8">
        <v>96235</v>
      </c>
      <c r="F124" s="8">
        <v>72796</v>
      </c>
      <c r="G124" s="48">
        <v>0</v>
      </c>
      <c r="H124" s="45">
        <f t="shared" si="1"/>
        <v>72796</v>
      </c>
      <c r="I124" s="8">
        <v>7231.1</v>
      </c>
      <c r="J124" s="8">
        <v>8646.25</v>
      </c>
      <c r="K124" s="65">
        <v>33792</v>
      </c>
      <c r="L124" s="70">
        <v>1</v>
      </c>
    </row>
    <row r="125" spans="1:12" x14ac:dyDescent="0.3">
      <c r="A125" s="7">
        <v>2689</v>
      </c>
      <c r="B125" s="8">
        <v>2069733.89</v>
      </c>
      <c r="C125" s="8">
        <v>0</v>
      </c>
      <c r="D125" s="8">
        <v>99598.420000000013</v>
      </c>
      <c r="E125" s="8">
        <v>158877</v>
      </c>
      <c r="F125" s="8">
        <v>78273</v>
      </c>
      <c r="G125" s="48">
        <v>0</v>
      </c>
      <c r="H125" s="45">
        <f t="shared" si="1"/>
        <v>78273</v>
      </c>
      <c r="I125" s="8">
        <v>13830.2</v>
      </c>
      <c r="J125" s="8">
        <v>8376.25</v>
      </c>
      <c r="K125" s="65">
        <v>61952</v>
      </c>
      <c r="L125" s="70">
        <v>1</v>
      </c>
    </row>
    <row r="126" spans="1:12" x14ac:dyDescent="0.3">
      <c r="A126" s="7">
        <v>2692</v>
      </c>
      <c r="B126" s="8">
        <v>1122834.68</v>
      </c>
      <c r="C126" s="8">
        <v>0</v>
      </c>
      <c r="D126" s="8">
        <v>47400.67</v>
      </c>
      <c r="E126" s="8">
        <v>87370</v>
      </c>
      <c r="F126" s="8">
        <v>66940</v>
      </c>
      <c r="G126" s="48">
        <v>2939</v>
      </c>
      <c r="H126" s="45">
        <f t="shared" si="1"/>
        <v>69879</v>
      </c>
      <c r="I126" s="8">
        <v>19634.38</v>
      </c>
      <c r="J126" s="8">
        <v>8263.75</v>
      </c>
      <c r="K126" s="65">
        <v>12595</v>
      </c>
      <c r="L126" s="70">
        <v>1</v>
      </c>
    </row>
    <row r="127" spans="1:12" x14ac:dyDescent="0.3">
      <c r="A127" s="7">
        <v>3010</v>
      </c>
      <c r="B127" s="8">
        <v>595552.68000000017</v>
      </c>
      <c r="C127" s="8">
        <v>0</v>
      </c>
      <c r="D127" s="8">
        <v>39791.51</v>
      </c>
      <c r="E127" s="8">
        <v>27325</v>
      </c>
      <c r="F127" s="8">
        <v>35507</v>
      </c>
      <c r="G127" s="48">
        <v>0</v>
      </c>
      <c r="H127" s="45">
        <f t="shared" si="1"/>
        <v>35507</v>
      </c>
      <c r="I127" s="8">
        <v>3710.62</v>
      </c>
      <c r="J127" s="8">
        <v>5237.5</v>
      </c>
      <c r="K127" s="65">
        <v>10729</v>
      </c>
      <c r="L127" s="70">
        <v>1</v>
      </c>
    </row>
    <row r="128" spans="1:12" x14ac:dyDescent="0.3">
      <c r="A128" s="7">
        <v>3015</v>
      </c>
      <c r="B128" s="8">
        <v>556791.27999999991</v>
      </c>
      <c r="C128" s="8">
        <v>0</v>
      </c>
      <c r="D128" s="8">
        <v>10169.390000000001</v>
      </c>
      <c r="E128" s="8">
        <v>10880</v>
      </c>
      <c r="F128" s="8">
        <v>29265</v>
      </c>
      <c r="G128" s="48">
        <v>0</v>
      </c>
      <c r="H128" s="45">
        <f t="shared" ref="H128:H190" si="2">F128+G128</f>
        <v>29265</v>
      </c>
      <c r="I128" s="8">
        <v>2506.2600000000002</v>
      </c>
      <c r="J128" s="8">
        <v>5158.75</v>
      </c>
      <c r="K128" s="65">
        <v>21083</v>
      </c>
      <c r="L128" s="70">
        <v>1</v>
      </c>
    </row>
    <row r="129" spans="1:12" x14ac:dyDescent="0.3">
      <c r="A129" s="7">
        <v>3022</v>
      </c>
      <c r="B129" s="8">
        <v>960084.26</v>
      </c>
      <c r="C129" s="8">
        <v>0</v>
      </c>
      <c r="D129" s="8">
        <v>55124.24</v>
      </c>
      <c r="E129" s="8">
        <v>37450</v>
      </c>
      <c r="F129" s="8">
        <v>53278</v>
      </c>
      <c r="G129" s="48">
        <v>-772</v>
      </c>
      <c r="H129" s="45">
        <f t="shared" si="2"/>
        <v>52506</v>
      </c>
      <c r="I129" s="8">
        <v>5851.45</v>
      </c>
      <c r="J129" s="8">
        <v>6295</v>
      </c>
      <c r="K129" s="65">
        <v>34431</v>
      </c>
      <c r="L129" s="70">
        <v>1</v>
      </c>
    </row>
    <row r="130" spans="1:12" x14ac:dyDescent="0.3">
      <c r="A130" s="7">
        <v>3023</v>
      </c>
      <c r="B130" s="8">
        <v>933397.00000000023</v>
      </c>
      <c r="C130" s="8">
        <v>0</v>
      </c>
      <c r="D130" s="8">
        <v>45989.39</v>
      </c>
      <c r="E130" s="8">
        <v>23525</v>
      </c>
      <c r="F130" s="8">
        <v>49145</v>
      </c>
      <c r="G130" s="48">
        <v>669</v>
      </c>
      <c r="H130" s="45">
        <f t="shared" si="2"/>
        <v>49814</v>
      </c>
      <c r="I130" s="8">
        <v>1780.88</v>
      </c>
      <c r="J130" s="8">
        <v>6328.75</v>
      </c>
      <c r="K130" s="65">
        <v>14970</v>
      </c>
      <c r="L130" s="70">
        <v>1</v>
      </c>
    </row>
    <row r="131" spans="1:12" x14ac:dyDescent="0.3">
      <c r="A131" s="7">
        <v>3027</v>
      </c>
      <c r="B131" s="8">
        <v>1023401.3500000002</v>
      </c>
      <c r="C131" s="8">
        <v>0</v>
      </c>
      <c r="D131" s="8">
        <v>130954.65</v>
      </c>
      <c r="E131" s="8">
        <v>109200</v>
      </c>
      <c r="F131" s="8">
        <v>44205</v>
      </c>
      <c r="G131" s="48">
        <v>-378</v>
      </c>
      <c r="H131" s="45">
        <f t="shared" si="2"/>
        <v>43827</v>
      </c>
      <c r="I131" s="8">
        <v>16372.65</v>
      </c>
      <c r="J131" s="8">
        <v>6261.25</v>
      </c>
      <c r="K131" s="65">
        <v>26112</v>
      </c>
      <c r="L131" s="70">
        <v>1</v>
      </c>
    </row>
    <row r="132" spans="1:12" x14ac:dyDescent="0.3">
      <c r="A132" s="7">
        <v>3029</v>
      </c>
      <c r="B132" s="8">
        <v>982659.29</v>
      </c>
      <c r="C132" s="8">
        <v>0</v>
      </c>
      <c r="D132" s="8">
        <v>73268.83</v>
      </c>
      <c r="E132" s="8">
        <v>51955</v>
      </c>
      <c r="F132" s="8">
        <v>50292</v>
      </c>
      <c r="G132" s="48">
        <v>1067</v>
      </c>
      <c r="H132" s="45">
        <f t="shared" si="2"/>
        <v>51359</v>
      </c>
      <c r="I132" s="8">
        <v>7390</v>
      </c>
      <c r="J132" s="8">
        <v>6373.75</v>
      </c>
      <c r="K132" s="65">
        <v>27904</v>
      </c>
      <c r="L132" s="70">
        <v>1</v>
      </c>
    </row>
    <row r="133" spans="1:12" x14ac:dyDescent="0.3">
      <c r="A133" s="7">
        <v>3032</v>
      </c>
      <c r="B133" s="8">
        <v>902895.18000000017</v>
      </c>
      <c r="C133" s="8">
        <v>0</v>
      </c>
      <c r="D133" s="8">
        <v>60181.660000000011</v>
      </c>
      <c r="E133" s="8">
        <v>114055</v>
      </c>
      <c r="F133" s="8">
        <v>27233</v>
      </c>
      <c r="G133" s="48">
        <v>2939</v>
      </c>
      <c r="H133" s="45">
        <f t="shared" si="2"/>
        <v>30172</v>
      </c>
      <c r="I133" s="8">
        <v>6723.5</v>
      </c>
      <c r="J133" s="8">
        <v>6171.25</v>
      </c>
      <c r="K133" s="65">
        <v>34560</v>
      </c>
      <c r="L133" s="70">
        <v>1</v>
      </c>
    </row>
    <row r="134" spans="1:12" x14ac:dyDescent="0.3">
      <c r="A134" s="7">
        <v>3033</v>
      </c>
      <c r="B134" s="8">
        <v>853549.00000000023</v>
      </c>
      <c r="C134" s="8">
        <v>0</v>
      </c>
      <c r="D134" s="8">
        <v>38770.26</v>
      </c>
      <c r="E134" s="8">
        <v>23700</v>
      </c>
      <c r="F134" s="8">
        <v>46835</v>
      </c>
      <c r="G134" s="48">
        <v>0</v>
      </c>
      <c r="H134" s="45">
        <f t="shared" si="2"/>
        <v>46835</v>
      </c>
      <c r="I134" s="8">
        <v>3439.59</v>
      </c>
      <c r="J134" s="8">
        <v>6193.75</v>
      </c>
      <c r="K134" s="65">
        <v>22580</v>
      </c>
      <c r="L134" s="70">
        <v>1</v>
      </c>
    </row>
    <row r="135" spans="1:12" x14ac:dyDescent="0.3">
      <c r="A135" s="7">
        <v>3034</v>
      </c>
      <c r="B135" s="8">
        <v>924807</v>
      </c>
      <c r="C135" s="8">
        <v>0</v>
      </c>
      <c r="D135" s="8">
        <v>36439.680000000008</v>
      </c>
      <c r="E135" s="8">
        <v>24285</v>
      </c>
      <c r="F135" s="8">
        <v>57560</v>
      </c>
      <c r="G135" s="48">
        <v>-1868</v>
      </c>
      <c r="H135" s="45">
        <f t="shared" si="2"/>
        <v>55692</v>
      </c>
      <c r="I135" s="8">
        <v>4030</v>
      </c>
      <c r="J135" s="8">
        <v>6261.25</v>
      </c>
      <c r="K135" s="65">
        <v>27904</v>
      </c>
      <c r="L135" s="70">
        <v>1</v>
      </c>
    </row>
    <row r="136" spans="1:12" x14ac:dyDescent="0.3">
      <c r="A136" s="7">
        <v>3035</v>
      </c>
      <c r="B136" s="8">
        <v>668417.15</v>
      </c>
      <c r="C136" s="8">
        <v>0</v>
      </c>
      <c r="D136" s="8">
        <v>53524.180000000008</v>
      </c>
      <c r="E136" s="8">
        <v>51103.090000000004</v>
      </c>
      <c r="F136" s="8">
        <v>60007</v>
      </c>
      <c r="G136" s="48">
        <v>-4436</v>
      </c>
      <c r="H136" s="45">
        <f t="shared" si="2"/>
        <v>55571</v>
      </c>
      <c r="I136" s="8">
        <v>10074.17</v>
      </c>
      <c r="J136" s="8">
        <v>8161.6</v>
      </c>
      <c r="K136" s="65">
        <v>17839</v>
      </c>
      <c r="L136" s="70">
        <v>1</v>
      </c>
    </row>
    <row r="137" spans="1:12" x14ac:dyDescent="0.3">
      <c r="A137" s="7">
        <v>3037</v>
      </c>
      <c r="B137" s="8">
        <v>941067.59000000032</v>
      </c>
      <c r="C137" s="8">
        <v>0</v>
      </c>
      <c r="D137" s="8">
        <v>36937.94</v>
      </c>
      <c r="E137" s="8">
        <v>31630</v>
      </c>
      <c r="F137" s="8">
        <v>48576</v>
      </c>
      <c r="G137" s="48">
        <v>400</v>
      </c>
      <c r="H137" s="45">
        <f t="shared" si="2"/>
        <v>48976</v>
      </c>
      <c r="I137" s="8">
        <v>2028.0500000000002</v>
      </c>
      <c r="J137" s="8">
        <v>6317.5</v>
      </c>
      <c r="K137" s="65">
        <v>22330</v>
      </c>
      <c r="L137" s="70">
        <v>1</v>
      </c>
    </row>
    <row r="138" spans="1:12" x14ac:dyDescent="0.3">
      <c r="A138" s="7">
        <v>3042</v>
      </c>
      <c r="B138" s="8">
        <v>953066.1100000001</v>
      </c>
      <c r="C138" s="8">
        <v>0</v>
      </c>
      <c r="D138" s="8">
        <v>33777.120000000003</v>
      </c>
      <c r="E138" s="8">
        <v>25810</v>
      </c>
      <c r="F138" s="8">
        <v>54070</v>
      </c>
      <c r="G138" s="48">
        <v>461</v>
      </c>
      <c r="H138" s="45">
        <f t="shared" si="2"/>
        <v>54531</v>
      </c>
      <c r="I138" s="8">
        <v>1738.88</v>
      </c>
      <c r="J138" s="8">
        <v>0</v>
      </c>
      <c r="K138" s="65">
        <v>3840</v>
      </c>
      <c r="L138" s="70">
        <v>1</v>
      </c>
    </row>
    <row r="139" spans="1:12" x14ac:dyDescent="0.3">
      <c r="A139" s="7">
        <v>3043</v>
      </c>
      <c r="B139" s="8">
        <v>472755.08000000013</v>
      </c>
      <c r="C139" s="8">
        <v>0</v>
      </c>
      <c r="D139" s="8">
        <v>62252.779999999992</v>
      </c>
      <c r="E139" s="8">
        <v>32010</v>
      </c>
      <c r="F139" s="8">
        <v>23029</v>
      </c>
      <c r="G139" s="48">
        <v>800</v>
      </c>
      <c r="H139" s="45">
        <f t="shared" si="2"/>
        <v>23829</v>
      </c>
      <c r="I139" s="8">
        <v>2228.16</v>
      </c>
      <c r="J139" s="8">
        <v>4708.75</v>
      </c>
      <c r="K139" s="65">
        <v>7485</v>
      </c>
      <c r="L139" s="70">
        <v>1</v>
      </c>
    </row>
    <row r="140" spans="1:12" x14ac:dyDescent="0.3">
      <c r="A140" s="7">
        <v>3050</v>
      </c>
      <c r="B140" s="8">
        <v>2844756</v>
      </c>
      <c r="C140" s="8">
        <v>0</v>
      </c>
      <c r="D140" s="8">
        <v>113334.53000000003</v>
      </c>
      <c r="E140" s="8">
        <v>117450</v>
      </c>
      <c r="F140" s="8">
        <v>131281</v>
      </c>
      <c r="G140" s="48">
        <v>-4541</v>
      </c>
      <c r="H140" s="45">
        <f t="shared" si="2"/>
        <v>126740</v>
      </c>
      <c r="I140" s="8">
        <v>18460</v>
      </c>
      <c r="J140" s="8">
        <v>11121.25</v>
      </c>
      <c r="K140" s="65">
        <v>73216</v>
      </c>
      <c r="L140" s="70">
        <v>1</v>
      </c>
    </row>
    <row r="141" spans="1:12" x14ac:dyDescent="0.3">
      <c r="A141" s="7">
        <v>3052</v>
      </c>
      <c r="B141" s="8">
        <v>1603540.18</v>
      </c>
      <c r="C141" s="8">
        <v>0</v>
      </c>
      <c r="D141" s="8">
        <v>67584.290000000008</v>
      </c>
      <c r="E141" s="8">
        <v>120340</v>
      </c>
      <c r="F141" s="8">
        <v>68937</v>
      </c>
      <c r="G141" s="48">
        <v>-266</v>
      </c>
      <c r="H141" s="45">
        <f t="shared" si="2"/>
        <v>68671</v>
      </c>
      <c r="I141" s="8">
        <v>21011.449999999997</v>
      </c>
      <c r="J141" s="8">
        <v>8050</v>
      </c>
      <c r="K141" s="65">
        <v>45568</v>
      </c>
      <c r="L141" s="70">
        <v>1</v>
      </c>
    </row>
    <row r="142" spans="1:12" x14ac:dyDescent="0.3">
      <c r="A142" s="7">
        <v>3053</v>
      </c>
      <c r="B142" s="8">
        <v>965185.27999999991</v>
      </c>
      <c r="C142" s="8">
        <v>0</v>
      </c>
      <c r="D142" s="8">
        <v>66565.179999999993</v>
      </c>
      <c r="E142" s="8">
        <v>42485</v>
      </c>
      <c r="F142" s="8">
        <v>51880</v>
      </c>
      <c r="G142" s="48">
        <v>804</v>
      </c>
      <c r="H142" s="45">
        <f t="shared" si="2"/>
        <v>52684</v>
      </c>
      <c r="I142" s="8">
        <v>6973.93</v>
      </c>
      <c r="J142" s="8">
        <v>6362.5</v>
      </c>
      <c r="K142" s="65">
        <v>36677</v>
      </c>
      <c r="L142" s="70">
        <v>1</v>
      </c>
    </row>
    <row r="143" spans="1:12" x14ac:dyDescent="0.3">
      <c r="A143" s="7">
        <v>3054</v>
      </c>
      <c r="B143" s="8">
        <v>715128.53000000014</v>
      </c>
      <c r="C143" s="8">
        <v>0</v>
      </c>
      <c r="D143" s="8">
        <v>34479.74</v>
      </c>
      <c r="E143" s="8">
        <v>6514.9999999999991</v>
      </c>
      <c r="F143" s="8">
        <v>45376</v>
      </c>
      <c r="G143" s="48">
        <v>-399</v>
      </c>
      <c r="H143" s="45">
        <f t="shared" si="2"/>
        <v>44977</v>
      </c>
      <c r="I143" s="8">
        <v>1889.76</v>
      </c>
      <c r="J143" s="8">
        <v>5541.25</v>
      </c>
      <c r="K143" s="65">
        <v>17964</v>
      </c>
      <c r="L143" s="70">
        <v>1</v>
      </c>
    </row>
    <row r="144" spans="1:12" x14ac:dyDescent="0.3">
      <c r="A144" s="7">
        <v>3055</v>
      </c>
      <c r="B144" s="8">
        <v>1038731.4200000002</v>
      </c>
      <c r="C144" s="8">
        <v>0</v>
      </c>
      <c r="D144" s="8">
        <v>51070.75</v>
      </c>
      <c r="E144" s="8">
        <v>83735</v>
      </c>
      <c r="F144" s="8">
        <v>38363</v>
      </c>
      <c r="G144" s="48">
        <v>2939</v>
      </c>
      <c r="H144" s="45">
        <f t="shared" si="2"/>
        <v>41302</v>
      </c>
      <c r="I144" s="8">
        <v>6718.29</v>
      </c>
      <c r="J144" s="8">
        <v>6306.25</v>
      </c>
      <c r="K144" s="65">
        <v>28928</v>
      </c>
      <c r="L144" s="70">
        <v>1</v>
      </c>
    </row>
    <row r="145" spans="1:12" x14ac:dyDescent="0.3">
      <c r="A145" s="7">
        <v>3057</v>
      </c>
      <c r="B145" s="8">
        <v>913377.45</v>
      </c>
      <c r="C145" s="8">
        <v>0</v>
      </c>
      <c r="D145" s="8">
        <v>56048.480000000003</v>
      </c>
      <c r="E145" s="8">
        <v>54105</v>
      </c>
      <c r="F145" s="8">
        <v>47393</v>
      </c>
      <c r="G145" s="48">
        <v>-1201</v>
      </c>
      <c r="H145" s="45">
        <f t="shared" si="2"/>
        <v>46192</v>
      </c>
      <c r="I145" s="8">
        <v>7198.9400000000005</v>
      </c>
      <c r="J145" s="8">
        <v>6002.5</v>
      </c>
      <c r="K145" s="65">
        <v>16342</v>
      </c>
      <c r="L145" s="70">
        <v>1</v>
      </c>
    </row>
    <row r="146" spans="1:12" x14ac:dyDescent="0.3">
      <c r="A146" s="7">
        <v>3061</v>
      </c>
      <c r="B146" s="8">
        <v>610561.43999999983</v>
      </c>
      <c r="C146" s="8">
        <v>0</v>
      </c>
      <c r="D146" s="8">
        <v>1675.35</v>
      </c>
      <c r="E146" s="8">
        <v>22835</v>
      </c>
      <c r="F146" s="8">
        <v>46537</v>
      </c>
      <c r="G146" s="48">
        <v>-2136</v>
      </c>
      <c r="H146" s="45">
        <f t="shared" si="2"/>
        <v>44401</v>
      </c>
      <c r="I146" s="8">
        <v>1156.67</v>
      </c>
      <c r="J146" s="8">
        <v>5395</v>
      </c>
      <c r="K146" s="65">
        <v>15220</v>
      </c>
      <c r="L146" s="70">
        <v>1</v>
      </c>
    </row>
    <row r="147" spans="1:12" x14ac:dyDescent="0.3">
      <c r="A147" s="7">
        <v>3062</v>
      </c>
      <c r="B147" s="8">
        <v>683474.44000000006</v>
      </c>
      <c r="C147" s="8">
        <v>0</v>
      </c>
      <c r="D147" s="8">
        <v>19763.719999999998</v>
      </c>
      <c r="E147" s="8">
        <v>17460</v>
      </c>
      <c r="F147" s="8">
        <v>30740</v>
      </c>
      <c r="G147" s="48">
        <v>1604</v>
      </c>
      <c r="H147" s="45">
        <f t="shared" si="2"/>
        <v>32344</v>
      </c>
      <c r="I147" s="8">
        <v>1172.4300000000003</v>
      </c>
      <c r="J147" s="8">
        <v>5743.75</v>
      </c>
      <c r="K147" s="65">
        <v>22081</v>
      </c>
      <c r="L147" s="70">
        <v>1</v>
      </c>
    </row>
    <row r="148" spans="1:12" x14ac:dyDescent="0.3">
      <c r="A148" s="7">
        <v>3067</v>
      </c>
      <c r="B148" s="8">
        <v>1428881.56</v>
      </c>
      <c r="C148" s="8">
        <v>0</v>
      </c>
      <c r="D148" s="8">
        <v>79424.279999999984</v>
      </c>
      <c r="E148" s="8">
        <v>81055</v>
      </c>
      <c r="F148" s="8">
        <v>59764</v>
      </c>
      <c r="G148" s="48">
        <v>134</v>
      </c>
      <c r="H148" s="45">
        <f t="shared" si="2"/>
        <v>59898</v>
      </c>
      <c r="I148" s="8">
        <v>9088.16</v>
      </c>
      <c r="J148" s="8">
        <v>7003.75</v>
      </c>
      <c r="K148" s="65">
        <v>31232</v>
      </c>
      <c r="L148" s="70">
        <v>1</v>
      </c>
    </row>
    <row r="149" spans="1:12" x14ac:dyDescent="0.3">
      <c r="A149" s="7">
        <v>3069</v>
      </c>
      <c r="B149" s="8">
        <v>582532.28999999992</v>
      </c>
      <c r="C149" s="8">
        <v>0</v>
      </c>
      <c r="D149" s="8">
        <v>124851.68000000001</v>
      </c>
      <c r="E149" s="8">
        <v>46206</v>
      </c>
      <c r="F149" s="8">
        <v>30011</v>
      </c>
      <c r="G149" s="48">
        <v>-1602</v>
      </c>
      <c r="H149" s="45">
        <f t="shared" si="2"/>
        <v>28409</v>
      </c>
      <c r="I149" s="8">
        <v>2032.67</v>
      </c>
      <c r="J149" s="8">
        <v>4787.5</v>
      </c>
      <c r="K149" s="65">
        <v>5489</v>
      </c>
      <c r="L149" s="70">
        <v>1</v>
      </c>
    </row>
    <row r="150" spans="1:12" x14ac:dyDescent="0.3">
      <c r="A150" s="7">
        <v>3072</v>
      </c>
      <c r="B150" s="8">
        <v>854177.38</v>
      </c>
      <c r="C150" s="8">
        <v>0</v>
      </c>
      <c r="D150" s="8">
        <v>19376.63</v>
      </c>
      <c r="E150" s="8">
        <v>51620</v>
      </c>
      <c r="F150" s="8">
        <v>17780</v>
      </c>
      <c r="G150" s="48">
        <v>0</v>
      </c>
      <c r="H150" s="45">
        <f t="shared" si="2"/>
        <v>17780</v>
      </c>
      <c r="I150" s="8">
        <v>3352.2799999999993</v>
      </c>
      <c r="J150" s="8">
        <v>6002.5</v>
      </c>
      <c r="K150" s="65">
        <v>10230</v>
      </c>
      <c r="L150" s="70">
        <v>1</v>
      </c>
    </row>
    <row r="151" spans="1:12" x14ac:dyDescent="0.3">
      <c r="A151" s="7">
        <v>3073</v>
      </c>
      <c r="B151" s="8">
        <v>630523.38</v>
      </c>
      <c r="C151" s="8">
        <v>0</v>
      </c>
      <c r="D151" s="8">
        <v>23517.670000000002</v>
      </c>
      <c r="E151" s="8">
        <v>31808.02</v>
      </c>
      <c r="F151" s="8">
        <v>54661</v>
      </c>
      <c r="G151" s="48">
        <v>-604</v>
      </c>
      <c r="H151" s="45">
        <f t="shared" si="2"/>
        <v>54057</v>
      </c>
      <c r="I151" s="8">
        <v>2259.42</v>
      </c>
      <c r="J151" s="8">
        <v>5350</v>
      </c>
      <c r="K151" s="65">
        <v>10105</v>
      </c>
      <c r="L151" s="70">
        <v>1</v>
      </c>
    </row>
    <row r="152" spans="1:12" x14ac:dyDescent="0.3">
      <c r="A152" s="7">
        <v>3081</v>
      </c>
      <c r="B152" s="8">
        <v>1220865</v>
      </c>
      <c r="C152" s="8">
        <v>0</v>
      </c>
      <c r="D152" s="8">
        <v>49022.709999999992</v>
      </c>
      <c r="E152" s="8">
        <v>12670</v>
      </c>
      <c r="F152" s="8">
        <v>135256</v>
      </c>
      <c r="G152" s="48">
        <v>-1068</v>
      </c>
      <c r="H152" s="45">
        <f t="shared" si="2"/>
        <v>134188</v>
      </c>
      <c r="I152" s="8">
        <v>2529.42</v>
      </c>
      <c r="J152" s="8">
        <v>7037.5</v>
      </c>
      <c r="K152" s="65">
        <v>26368</v>
      </c>
      <c r="L152" s="70">
        <v>1</v>
      </c>
    </row>
    <row r="153" spans="1:12" x14ac:dyDescent="0.3">
      <c r="A153" s="7">
        <v>3082</v>
      </c>
      <c r="B153" s="8">
        <v>505725.86000000016</v>
      </c>
      <c r="C153" s="8">
        <v>0</v>
      </c>
      <c r="D153" s="8">
        <v>24962.779999999995</v>
      </c>
      <c r="E153" s="8">
        <v>13410</v>
      </c>
      <c r="F153" s="8">
        <v>31923</v>
      </c>
      <c r="G153" s="48">
        <v>802</v>
      </c>
      <c r="H153" s="45">
        <f t="shared" si="2"/>
        <v>32725</v>
      </c>
      <c r="I153" s="8">
        <v>1425.12</v>
      </c>
      <c r="J153" s="8">
        <v>4967.5</v>
      </c>
      <c r="K153" s="65">
        <v>6362</v>
      </c>
      <c r="L153" s="70">
        <v>1</v>
      </c>
    </row>
    <row r="154" spans="1:12" x14ac:dyDescent="0.3">
      <c r="A154" s="7">
        <v>3083</v>
      </c>
      <c r="B154" s="8">
        <v>543710.41000000015</v>
      </c>
      <c r="C154" s="8">
        <v>0</v>
      </c>
      <c r="D154" s="8">
        <v>45091.469999999994</v>
      </c>
      <c r="E154" s="8">
        <v>52380</v>
      </c>
      <c r="F154" s="8">
        <v>19594</v>
      </c>
      <c r="G154" s="48">
        <v>-1000</v>
      </c>
      <c r="H154" s="45">
        <f t="shared" si="2"/>
        <v>18594</v>
      </c>
      <c r="I154" s="8">
        <v>3776.71</v>
      </c>
      <c r="J154" s="8">
        <v>4686.25</v>
      </c>
      <c r="K154" s="65">
        <v>7236</v>
      </c>
      <c r="L154" s="70">
        <v>1</v>
      </c>
    </row>
    <row r="155" spans="1:12" x14ac:dyDescent="0.3">
      <c r="A155" s="7">
        <v>3084</v>
      </c>
      <c r="B155" s="8">
        <v>823072.37</v>
      </c>
      <c r="C155" s="8">
        <v>0</v>
      </c>
      <c r="D155" s="8">
        <v>54153.919999999991</v>
      </c>
      <c r="E155" s="8">
        <v>50165</v>
      </c>
      <c r="F155" s="8">
        <v>36537</v>
      </c>
      <c r="G155" s="48">
        <v>806</v>
      </c>
      <c r="H155" s="45">
        <f t="shared" si="2"/>
        <v>37343</v>
      </c>
      <c r="I155" s="8">
        <v>7971.05</v>
      </c>
      <c r="J155" s="8">
        <v>0</v>
      </c>
      <c r="K155" s="65">
        <v>4890</v>
      </c>
      <c r="L155" s="70">
        <v>1</v>
      </c>
    </row>
    <row r="156" spans="1:12" x14ac:dyDescent="0.3">
      <c r="A156" s="7">
        <v>3088</v>
      </c>
      <c r="B156" s="8">
        <v>1831085.7200000004</v>
      </c>
      <c r="C156" s="8">
        <v>0</v>
      </c>
      <c r="D156" s="8">
        <v>57999.520000000004</v>
      </c>
      <c r="E156" s="8">
        <v>95965</v>
      </c>
      <c r="F156" s="8">
        <v>80824</v>
      </c>
      <c r="G156" s="48">
        <v>-2404</v>
      </c>
      <c r="H156" s="45">
        <f t="shared" si="2"/>
        <v>78420</v>
      </c>
      <c r="I156" s="8">
        <v>12349.43</v>
      </c>
      <c r="J156" s="8">
        <v>8668.75</v>
      </c>
      <c r="K156" s="65">
        <v>70656</v>
      </c>
      <c r="L156" s="70">
        <v>1</v>
      </c>
    </row>
    <row r="157" spans="1:12" x14ac:dyDescent="0.3">
      <c r="A157" s="7">
        <v>3089</v>
      </c>
      <c r="B157" s="8">
        <v>939752.96999999986</v>
      </c>
      <c r="C157" s="8">
        <v>0</v>
      </c>
      <c r="D157" s="8">
        <v>40606.92</v>
      </c>
      <c r="E157" s="8">
        <v>54910</v>
      </c>
      <c r="F157" s="8">
        <v>49542</v>
      </c>
      <c r="G157" s="48">
        <v>0</v>
      </c>
      <c r="H157" s="45">
        <f t="shared" si="2"/>
        <v>49542</v>
      </c>
      <c r="I157" s="8">
        <v>9281.0400000000009</v>
      </c>
      <c r="J157" s="8">
        <v>6272.5</v>
      </c>
      <c r="K157" s="65">
        <v>18214</v>
      </c>
      <c r="L157" s="70">
        <v>1</v>
      </c>
    </row>
    <row r="158" spans="1:12" x14ac:dyDescent="0.3">
      <c r="A158" s="7">
        <v>3090</v>
      </c>
      <c r="B158" s="8">
        <v>636584.59000000008</v>
      </c>
      <c r="C158" s="8">
        <v>0</v>
      </c>
      <c r="D158" s="8">
        <v>32957.17</v>
      </c>
      <c r="E158" s="8">
        <v>7275</v>
      </c>
      <c r="F158" s="8">
        <v>38655</v>
      </c>
      <c r="G158" s="48">
        <v>-399.88</v>
      </c>
      <c r="H158" s="45">
        <f t="shared" si="2"/>
        <v>38255.120000000003</v>
      </c>
      <c r="I158" s="8">
        <v>2049.5</v>
      </c>
      <c r="J158" s="8">
        <v>5383.75</v>
      </c>
      <c r="K158" s="65">
        <v>13972</v>
      </c>
      <c r="L158" s="70">
        <v>1</v>
      </c>
    </row>
    <row r="159" spans="1:12" x14ac:dyDescent="0.3">
      <c r="A159" s="7">
        <v>3091</v>
      </c>
      <c r="B159" s="8">
        <v>524152.79000000004</v>
      </c>
      <c r="C159" s="8">
        <v>0</v>
      </c>
      <c r="D159" s="8">
        <v>40418.630000000005</v>
      </c>
      <c r="E159" s="8">
        <v>30555</v>
      </c>
      <c r="F159" s="8">
        <v>27026</v>
      </c>
      <c r="G159" s="48">
        <v>-934</v>
      </c>
      <c r="H159" s="45">
        <f t="shared" si="2"/>
        <v>26092</v>
      </c>
      <c r="I159" s="8">
        <v>4972.71</v>
      </c>
      <c r="J159" s="8">
        <v>4866.25</v>
      </c>
      <c r="K159" s="65">
        <v>5240</v>
      </c>
      <c r="L159" s="70">
        <v>1</v>
      </c>
    </row>
    <row r="160" spans="1:12" x14ac:dyDescent="0.3">
      <c r="A160" s="7">
        <v>3092</v>
      </c>
      <c r="B160" s="8">
        <v>800052.9</v>
      </c>
      <c r="C160" s="8">
        <v>0</v>
      </c>
      <c r="D160" s="8">
        <v>17430.520000000004</v>
      </c>
      <c r="E160" s="8">
        <v>32325</v>
      </c>
      <c r="F160" s="8">
        <v>38453</v>
      </c>
      <c r="G160" s="48">
        <v>0</v>
      </c>
      <c r="H160" s="45">
        <f t="shared" si="2"/>
        <v>38453</v>
      </c>
      <c r="I160" s="8">
        <v>1522.96</v>
      </c>
      <c r="J160" s="8">
        <v>5923.75</v>
      </c>
      <c r="K160" s="65">
        <v>14222</v>
      </c>
      <c r="L160" s="70">
        <v>1</v>
      </c>
    </row>
    <row r="161" spans="1:12" x14ac:dyDescent="0.3">
      <c r="A161" s="7">
        <v>3108</v>
      </c>
      <c r="B161" s="8">
        <v>1058119.23</v>
      </c>
      <c r="C161" s="8">
        <v>0</v>
      </c>
      <c r="D161" s="8">
        <v>72552.960000000006</v>
      </c>
      <c r="E161" s="8">
        <v>103910</v>
      </c>
      <c r="F161" s="8">
        <v>48176</v>
      </c>
      <c r="G161" s="48">
        <v>-2003</v>
      </c>
      <c r="H161" s="45">
        <f t="shared" si="2"/>
        <v>46173</v>
      </c>
      <c r="I161" s="8">
        <v>16772.5</v>
      </c>
      <c r="J161" s="8">
        <v>6283.75</v>
      </c>
      <c r="K161" s="65">
        <v>23079</v>
      </c>
      <c r="L161" s="70">
        <v>1</v>
      </c>
    </row>
    <row r="162" spans="1:12" x14ac:dyDescent="0.3">
      <c r="A162" s="7">
        <v>3109</v>
      </c>
      <c r="B162" s="8">
        <v>986945.08000000031</v>
      </c>
      <c r="C162" s="8">
        <v>0</v>
      </c>
      <c r="D162" s="8">
        <v>86839.079999999987</v>
      </c>
      <c r="E162" s="8">
        <v>32010</v>
      </c>
      <c r="F162" s="8">
        <v>57764</v>
      </c>
      <c r="G162" s="48">
        <v>-259</v>
      </c>
      <c r="H162" s="45">
        <f t="shared" si="2"/>
        <v>57505</v>
      </c>
      <c r="I162" s="8">
        <v>2219.21</v>
      </c>
      <c r="J162" s="8">
        <v>6283.75</v>
      </c>
      <c r="K162" s="65">
        <v>31744</v>
      </c>
      <c r="L162" s="70">
        <v>1</v>
      </c>
    </row>
    <row r="163" spans="1:12" x14ac:dyDescent="0.3">
      <c r="A163" s="7">
        <v>3111</v>
      </c>
      <c r="B163" s="8">
        <v>1072038.5300000003</v>
      </c>
      <c r="C163" s="8">
        <v>0</v>
      </c>
      <c r="D163" s="8">
        <v>106324.33</v>
      </c>
      <c r="E163" s="8">
        <v>121100</v>
      </c>
      <c r="F163" s="8">
        <v>41540</v>
      </c>
      <c r="G163" s="48">
        <v>1690</v>
      </c>
      <c r="H163" s="45">
        <f t="shared" si="2"/>
        <v>43230</v>
      </c>
      <c r="I163" s="8">
        <v>19123.34</v>
      </c>
      <c r="J163" s="8">
        <v>6205</v>
      </c>
      <c r="K163" s="65">
        <v>34048</v>
      </c>
      <c r="L163" s="70">
        <v>1</v>
      </c>
    </row>
    <row r="164" spans="1:12" x14ac:dyDescent="0.3">
      <c r="A164" s="7">
        <v>3117</v>
      </c>
      <c r="B164" s="8">
        <v>1013400.15</v>
      </c>
      <c r="C164" s="8">
        <v>0</v>
      </c>
      <c r="D164" s="8">
        <v>22816.95</v>
      </c>
      <c r="E164" s="8">
        <v>94575</v>
      </c>
      <c r="F164" s="8">
        <v>33770</v>
      </c>
      <c r="G164" s="48">
        <v>1203</v>
      </c>
      <c r="H164" s="45">
        <f t="shared" si="2"/>
        <v>34973</v>
      </c>
      <c r="I164" s="8">
        <v>12396.26</v>
      </c>
      <c r="J164" s="8">
        <v>6317.5</v>
      </c>
      <c r="K164" s="65">
        <v>23827</v>
      </c>
      <c r="L164" s="70">
        <v>1</v>
      </c>
    </row>
    <row r="165" spans="1:12" x14ac:dyDescent="0.3">
      <c r="A165" s="7">
        <v>3120</v>
      </c>
      <c r="B165" s="8">
        <v>961618.04</v>
      </c>
      <c r="C165" s="8">
        <v>0</v>
      </c>
      <c r="D165" s="8">
        <v>48874.45</v>
      </c>
      <c r="E165" s="8">
        <v>46495</v>
      </c>
      <c r="F165" s="8">
        <v>51459</v>
      </c>
      <c r="G165" s="48">
        <v>0</v>
      </c>
      <c r="H165" s="45">
        <f t="shared" si="2"/>
        <v>51459</v>
      </c>
      <c r="I165" s="8">
        <v>6468.12</v>
      </c>
      <c r="J165" s="8">
        <v>6362.5</v>
      </c>
      <c r="K165" s="65">
        <v>28672</v>
      </c>
      <c r="L165" s="70">
        <v>1</v>
      </c>
    </row>
    <row r="166" spans="1:12" x14ac:dyDescent="0.3">
      <c r="A166" s="7">
        <v>3122</v>
      </c>
      <c r="B166" s="8">
        <v>1815688</v>
      </c>
      <c r="C166" s="8">
        <v>0</v>
      </c>
      <c r="D166" s="8">
        <v>78663.739999999991</v>
      </c>
      <c r="E166" s="8">
        <v>16472</v>
      </c>
      <c r="F166" s="8">
        <v>94855</v>
      </c>
      <c r="G166" s="48">
        <v>1203</v>
      </c>
      <c r="H166" s="45">
        <f t="shared" si="2"/>
        <v>96058</v>
      </c>
      <c r="I166" s="8">
        <v>1314.88</v>
      </c>
      <c r="J166" s="8">
        <v>8578.75</v>
      </c>
      <c r="K166" s="65">
        <v>35072</v>
      </c>
      <c r="L166" s="70">
        <v>1</v>
      </c>
    </row>
    <row r="167" spans="1:12" x14ac:dyDescent="0.3">
      <c r="A167" s="7">
        <v>3123</v>
      </c>
      <c r="B167" s="8">
        <v>548832.92000000004</v>
      </c>
      <c r="C167" s="8">
        <v>0</v>
      </c>
      <c r="D167" s="8">
        <v>48436.69999999999</v>
      </c>
      <c r="E167" s="8">
        <v>22525</v>
      </c>
      <c r="F167" s="8">
        <v>30923</v>
      </c>
      <c r="G167" s="48">
        <v>0</v>
      </c>
      <c r="H167" s="45">
        <f t="shared" si="2"/>
        <v>30923</v>
      </c>
      <c r="I167" s="8">
        <v>1231.6199999999999</v>
      </c>
      <c r="J167" s="8">
        <v>5113.75</v>
      </c>
      <c r="K167" s="65">
        <v>6113</v>
      </c>
      <c r="L167" s="70">
        <v>1</v>
      </c>
    </row>
    <row r="168" spans="1:12" x14ac:dyDescent="0.3">
      <c r="A168" s="7">
        <v>3126</v>
      </c>
      <c r="B168" s="8">
        <v>549286.29000000015</v>
      </c>
      <c r="C168" s="8">
        <v>0</v>
      </c>
      <c r="D168" s="8">
        <v>3420.0600000000004</v>
      </c>
      <c r="E168" s="8">
        <v>37830</v>
      </c>
      <c r="F168" s="8">
        <v>33412</v>
      </c>
      <c r="G168" s="48">
        <v>-270</v>
      </c>
      <c r="H168" s="45">
        <f t="shared" si="2"/>
        <v>33142</v>
      </c>
      <c r="I168" s="8">
        <v>2268.6000000000004</v>
      </c>
      <c r="J168" s="8">
        <v>5158.75</v>
      </c>
      <c r="K168" s="65">
        <v>11228</v>
      </c>
      <c r="L168" s="70">
        <v>1</v>
      </c>
    </row>
    <row r="169" spans="1:12" x14ac:dyDescent="0.3">
      <c r="A169" s="7">
        <v>3129</v>
      </c>
      <c r="B169" s="8">
        <v>983495.83</v>
      </c>
      <c r="C169" s="8">
        <v>0</v>
      </c>
      <c r="D169" s="8">
        <v>136054.59000000003</v>
      </c>
      <c r="E169" s="8">
        <v>44725</v>
      </c>
      <c r="F169" s="8">
        <v>86370</v>
      </c>
      <c r="G169" s="48">
        <v>-7345</v>
      </c>
      <c r="H169" s="45">
        <f t="shared" si="2"/>
        <v>79025</v>
      </c>
      <c r="I169" s="8">
        <v>2880.09</v>
      </c>
      <c r="J169" s="8">
        <v>5963.35</v>
      </c>
      <c r="K169" s="65">
        <v>31488</v>
      </c>
      <c r="L169" s="70">
        <v>1</v>
      </c>
    </row>
    <row r="170" spans="1:12" x14ac:dyDescent="0.3">
      <c r="A170" s="7">
        <v>3130</v>
      </c>
      <c r="B170" s="8">
        <v>595860</v>
      </c>
      <c r="C170" s="8">
        <v>0</v>
      </c>
      <c r="D170" s="8">
        <v>60942.19</v>
      </c>
      <c r="E170" s="8">
        <v>18915</v>
      </c>
      <c r="F170" s="8">
        <v>35201</v>
      </c>
      <c r="G170" s="48">
        <v>1870</v>
      </c>
      <c r="H170" s="45">
        <f t="shared" si="2"/>
        <v>37071</v>
      </c>
      <c r="I170" s="8">
        <v>3310.62</v>
      </c>
      <c r="J170" s="8">
        <v>5462.5</v>
      </c>
      <c r="K170" s="65">
        <v>8733</v>
      </c>
      <c r="L170" s="70">
        <v>1</v>
      </c>
    </row>
    <row r="171" spans="1:12" x14ac:dyDescent="0.3">
      <c r="A171" s="7">
        <v>3134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48">
        <v>0</v>
      </c>
      <c r="H171" s="45">
        <f t="shared" si="2"/>
        <v>0</v>
      </c>
      <c r="I171" s="8">
        <v>0</v>
      </c>
      <c r="J171" s="8">
        <v>0</v>
      </c>
      <c r="K171" s="65">
        <v>14222</v>
      </c>
      <c r="L171" s="70">
        <v>1</v>
      </c>
    </row>
    <row r="172" spans="1:12" x14ac:dyDescent="0.3">
      <c r="A172" s="7">
        <v>3136</v>
      </c>
      <c r="B172" s="8">
        <v>540118.3899999999</v>
      </c>
      <c r="C172" s="8">
        <v>0</v>
      </c>
      <c r="D172" s="8">
        <v>37707.990000000005</v>
      </c>
      <c r="E172" s="8">
        <v>16675</v>
      </c>
      <c r="F172" s="8">
        <v>34702</v>
      </c>
      <c r="G172" s="48">
        <v>802</v>
      </c>
      <c r="H172" s="45">
        <f t="shared" si="2"/>
        <v>35504</v>
      </c>
      <c r="I172" s="8">
        <v>2787.96</v>
      </c>
      <c r="J172" s="8">
        <v>5170</v>
      </c>
      <c r="K172" s="65">
        <v>5502</v>
      </c>
      <c r="L172" s="70">
        <v>1</v>
      </c>
    </row>
    <row r="173" spans="1:12" x14ac:dyDescent="0.3">
      <c r="A173" s="7">
        <v>3137</v>
      </c>
      <c r="B173" s="8">
        <v>513443.52000000008</v>
      </c>
      <c r="C173" s="8">
        <v>0</v>
      </c>
      <c r="D173" s="8">
        <v>41360.000000000007</v>
      </c>
      <c r="E173" s="8">
        <v>22160</v>
      </c>
      <c r="F173" s="8">
        <v>29253</v>
      </c>
      <c r="G173" s="48">
        <v>935</v>
      </c>
      <c r="H173" s="45">
        <f t="shared" si="2"/>
        <v>30188</v>
      </c>
      <c r="I173" s="8">
        <v>3495.83</v>
      </c>
      <c r="J173" s="8">
        <v>4990</v>
      </c>
      <c r="K173" s="65">
        <v>11976</v>
      </c>
      <c r="L173" s="70">
        <v>1</v>
      </c>
    </row>
    <row r="174" spans="1:12" x14ac:dyDescent="0.3">
      <c r="A174" s="7">
        <v>3138</v>
      </c>
      <c r="B174" s="8">
        <v>509434.38</v>
      </c>
      <c r="C174" s="8">
        <v>0</v>
      </c>
      <c r="D174" s="8">
        <v>36904.300000000003</v>
      </c>
      <c r="E174" s="8">
        <v>29795</v>
      </c>
      <c r="F174" s="8">
        <v>29927</v>
      </c>
      <c r="G174" s="48">
        <v>-266</v>
      </c>
      <c r="H174" s="45">
        <f t="shared" si="2"/>
        <v>29661</v>
      </c>
      <c r="I174" s="8">
        <v>4014.88</v>
      </c>
      <c r="J174" s="8">
        <v>4978.75</v>
      </c>
      <c r="K174" s="65">
        <v>8358</v>
      </c>
      <c r="L174" s="70">
        <v>1</v>
      </c>
    </row>
    <row r="175" spans="1:12" x14ac:dyDescent="0.3">
      <c r="A175" s="7">
        <v>3139</v>
      </c>
      <c r="B175" s="8">
        <v>585616.64999999991</v>
      </c>
      <c r="C175" s="8">
        <v>0</v>
      </c>
      <c r="D175" s="8">
        <v>62367.669999999991</v>
      </c>
      <c r="E175" s="8">
        <v>23878</v>
      </c>
      <c r="F175" s="8">
        <v>35437</v>
      </c>
      <c r="G175" s="48">
        <v>-372</v>
      </c>
      <c r="H175" s="45">
        <f t="shared" si="2"/>
        <v>35065</v>
      </c>
      <c r="I175" s="8">
        <v>3975.42</v>
      </c>
      <c r="J175" s="8">
        <v>5125</v>
      </c>
      <c r="K175" s="65">
        <v>15968</v>
      </c>
      <c r="L175" s="70">
        <v>1</v>
      </c>
    </row>
    <row r="176" spans="1:12" x14ac:dyDescent="0.3">
      <c r="A176" s="7">
        <v>3145</v>
      </c>
      <c r="B176" s="8">
        <v>843220.06999999983</v>
      </c>
      <c r="C176" s="8">
        <v>0</v>
      </c>
      <c r="D176" s="8">
        <v>84944.639999999999</v>
      </c>
      <c r="E176" s="8">
        <v>73748</v>
      </c>
      <c r="F176" s="8">
        <v>40697</v>
      </c>
      <c r="G176" s="48">
        <v>-266</v>
      </c>
      <c r="H176" s="45">
        <f t="shared" si="2"/>
        <v>40431</v>
      </c>
      <c r="I176" s="8">
        <v>10111.73</v>
      </c>
      <c r="J176" s="8">
        <v>5833.75</v>
      </c>
      <c r="K176" s="65">
        <v>12226</v>
      </c>
      <c r="L176" s="70">
        <v>1</v>
      </c>
    </row>
    <row r="177" spans="1:12" x14ac:dyDescent="0.3">
      <c r="A177" s="7">
        <v>3146</v>
      </c>
      <c r="B177" s="8">
        <v>512703.22000000015</v>
      </c>
      <c r="C177" s="8">
        <v>0</v>
      </c>
      <c r="D177" s="8">
        <v>21511.270000000004</v>
      </c>
      <c r="E177" s="8">
        <v>7275</v>
      </c>
      <c r="F177" s="8">
        <v>30083</v>
      </c>
      <c r="G177" s="48">
        <v>0</v>
      </c>
      <c r="H177" s="45">
        <f t="shared" si="2"/>
        <v>30083</v>
      </c>
      <c r="I177" s="8">
        <v>1818.8799999999999</v>
      </c>
      <c r="J177" s="8">
        <v>4832.5</v>
      </c>
      <c r="K177" s="65">
        <v>6030</v>
      </c>
      <c r="L177" s="70">
        <v>1</v>
      </c>
    </row>
    <row r="178" spans="1:12" x14ac:dyDescent="0.3">
      <c r="A178" s="7">
        <v>3149</v>
      </c>
      <c r="B178" s="8">
        <v>985954.4</v>
      </c>
      <c r="C178" s="8">
        <v>0</v>
      </c>
      <c r="D178" s="8">
        <v>110432.65000000002</v>
      </c>
      <c r="E178" s="8">
        <v>59380</v>
      </c>
      <c r="F178" s="8">
        <v>51559</v>
      </c>
      <c r="G178" s="48">
        <v>-2733</v>
      </c>
      <c r="H178" s="45">
        <f t="shared" si="2"/>
        <v>48826</v>
      </c>
      <c r="I178" s="8">
        <v>3228.9599999999996</v>
      </c>
      <c r="J178" s="8">
        <v>6340</v>
      </c>
      <c r="K178" s="65">
        <v>19511</v>
      </c>
      <c r="L178" s="70">
        <v>1</v>
      </c>
    </row>
    <row r="179" spans="1:12" x14ac:dyDescent="0.3">
      <c r="A179" s="7">
        <v>3150</v>
      </c>
      <c r="B179" s="8">
        <v>668767.21000000008</v>
      </c>
      <c r="C179" s="8">
        <v>0</v>
      </c>
      <c r="D179" s="8">
        <v>78916.09</v>
      </c>
      <c r="E179" s="8">
        <v>61590</v>
      </c>
      <c r="F179" s="8">
        <v>29944</v>
      </c>
      <c r="G179" s="48">
        <v>741</v>
      </c>
      <c r="H179" s="45">
        <f t="shared" si="2"/>
        <v>30685</v>
      </c>
      <c r="I179" s="8">
        <v>10606.880000000001</v>
      </c>
      <c r="J179" s="8">
        <v>5136.25</v>
      </c>
      <c r="K179" s="65">
        <v>2138</v>
      </c>
      <c r="L179" s="70">
        <v>1</v>
      </c>
    </row>
    <row r="180" spans="1:12" x14ac:dyDescent="0.3">
      <c r="A180" s="7">
        <v>3153</v>
      </c>
      <c r="B180" s="8">
        <v>561221.66999999993</v>
      </c>
      <c r="C180" s="8">
        <v>0</v>
      </c>
      <c r="D180" s="8">
        <v>45381.270000000004</v>
      </c>
      <c r="E180" s="8">
        <v>24100</v>
      </c>
      <c r="F180" s="8">
        <v>34609</v>
      </c>
      <c r="G180" s="48">
        <v>669</v>
      </c>
      <c r="H180" s="45">
        <f t="shared" si="2"/>
        <v>35278</v>
      </c>
      <c r="I180" s="8">
        <v>1355.4499999999998</v>
      </c>
      <c r="J180" s="8">
        <v>5192.5</v>
      </c>
      <c r="K180" s="65">
        <v>509</v>
      </c>
      <c r="L180" s="70">
        <v>1</v>
      </c>
    </row>
    <row r="181" spans="1:12" x14ac:dyDescent="0.3">
      <c r="A181" s="7">
        <v>3154</v>
      </c>
      <c r="B181" s="8">
        <v>897429.79</v>
      </c>
      <c r="C181" s="8">
        <v>0</v>
      </c>
      <c r="D181" s="8">
        <v>32553.17</v>
      </c>
      <c r="E181" s="8">
        <v>24120</v>
      </c>
      <c r="F181" s="8">
        <v>46995</v>
      </c>
      <c r="G181" s="48">
        <v>401</v>
      </c>
      <c r="H181" s="45">
        <f t="shared" si="2"/>
        <v>47396</v>
      </c>
      <c r="I181" s="8">
        <v>3550.4300000000003</v>
      </c>
      <c r="J181" s="8">
        <v>6250</v>
      </c>
      <c r="K181" s="65">
        <v>28160</v>
      </c>
      <c r="L181" s="70">
        <v>1</v>
      </c>
    </row>
    <row r="182" spans="1:12" x14ac:dyDescent="0.3">
      <c r="A182" s="7">
        <v>3155</v>
      </c>
      <c r="B182" s="8">
        <v>920095.00000000023</v>
      </c>
      <c r="C182" s="8">
        <v>0</v>
      </c>
      <c r="D182" s="8">
        <v>11333.42</v>
      </c>
      <c r="E182" s="8">
        <v>27105</v>
      </c>
      <c r="F182" s="8">
        <v>60315</v>
      </c>
      <c r="G182" s="48">
        <v>-1601</v>
      </c>
      <c r="H182" s="45">
        <f t="shared" si="2"/>
        <v>58714</v>
      </c>
      <c r="I182" s="8">
        <v>3898.95</v>
      </c>
      <c r="J182" s="8">
        <v>6250</v>
      </c>
      <c r="K182" s="65">
        <v>45824</v>
      </c>
      <c r="L182" s="70">
        <v>1</v>
      </c>
    </row>
    <row r="183" spans="1:12" x14ac:dyDescent="0.3">
      <c r="A183" s="7">
        <v>3158</v>
      </c>
      <c r="B183" s="8">
        <v>540524.06000000006</v>
      </c>
      <c r="C183" s="8">
        <v>0</v>
      </c>
      <c r="D183" s="8">
        <v>71683.12</v>
      </c>
      <c r="E183" s="8">
        <v>20770</v>
      </c>
      <c r="F183" s="8">
        <v>31034</v>
      </c>
      <c r="G183" s="48">
        <v>268</v>
      </c>
      <c r="H183" s="45">
        <f t="shared" si="2"/>
        <v>31302</v>
      </c>
      <c r="I183" s="8">
        <v>3455.63</v>
      </c>
      <c r="J183" s="8">
        <v>4900</v>
      </c>
      <c r="K183" s="65">
        <v>14097</v>
      </c>
      <c r="L183" s="70">
        <v>1</v>
      </c>
    </row>
    <row r="184" spans="1:12" x14ac:dyDescent="0.3">
      <c r="A184" s="7">
        <v>3159</v>
      </c>
      <c r="B184" s="8">
        <v>577664.54000000015</v>
      </c>
      <c r="C184" s="8">
        <v>0</v>
      </c>
      <c r="D184" s="8">
        <v>55913.19</v>
      </c>
      <c r="E184" s="8">
        <v>25745</v>
      </c>
      <c r="F184" s="8">
        <v>36518</v>
      </c>
      <c r="G184" s="48">
        <v>402</v>
      </c>
      <c r="H184" s="45">
        <f t="shared" si="2"/>
        <v>36920</v>
      </c>
      <c r="I184" s="8">
        <v>3511.05</v>
      </c>
      <c r="J184" s="8">
        <v>5192.5</v>
      </c>
      <c r="K184" s="65">
        <v>13972</v>
      </c>
      <c r="L184" s="70">
        <v>1</v>
      </c>
    </row>
    <row r="185" spans="1:12" x14ac:dyDescent="0.3">
      <c r="A185" s="7">
        <v>3160</v>
      </c>
      <c r="B185" s="8">
        <v>560342.82000000018</v>
      </c>
      <c r="C185" s="8">
        <v>0</v>
      </c>
      <c r="D185" s="8">
        <v>15588.410000000002</v>
      </c>
      <c r="E185" s="8">
        <v>18155</v>
      </c>
      <c r="F185" s="8">
        <v>36768</v>
      </c>
      <c r="G185" s="48">
        <v>-1067</v>
      </c>
      <c r="H185" s="45">
        <f t="shared" si="2"/>
        <v>35701</v>
      </c>
      <c r="I185" s="8">
        <v>2568.12</v>
      </c>
      <c r="J185" s="8">
        <v>5136.25</v>
      </c>
      <c r="K185" s="65">
        <v>10978</v>
      </c>
      <c r="L185" s="70">
        <v>1</v>
      </c>
    </row>
    <row r="186" spans="1:12" x14ac:dyDescent="0.3">
      <c r="A186" s="7">
        <v>3167</v>
      </c>
      <c r="B186" s="8">
        <v>887074.95999999973</v>
      </c>
      <c r="C186" s="8">
        <v>0</v>
      </c>
      <c r="D186" s="8">
        <v>84859.080000000016</v>
      </c>
      <c r="E186" s="8">
        <v>75995</v>
      </c>
      <c r="F186" s="8">
        <v>36341</v>
      </c>
      <c r="G186" s="48">
        <v>2138</v>
      </c>
      <c r="H186" s="45">
        <f t="shared" si="2"/>
        <v>38479</v>
      </c>
      <c r="I186" s="8">
        <v>11351.45</v>
      </c>
      <c r="J186" s="8">
        <v>6013.75</v>
      </c>
      <c r="K186" s="65">
        <v>17465</v>
      </c>
      <c r="L186" s="70">
        <v>1</v>
      </c>
    </row>
    <row r="187" spans="1:12" x14ac:dyDescent="0.3">
      <c r="A187" s="7">
        <v>3168</v>
      </c>
      <c r="B187" s="8">
        <v>435533.47000000003</v>
      </c>
      <c r="C187" s="8">
        <v>0</v>
      </c>
      <c r="D187" s="8">
        <v>62994.469999999994</v>
      </c>
      <c r="E187" s="8">
        <v>9805</v>
      </c>
      <c r="F187" s="8">
        <v>33314</v>
      </c>
      <c r="G187" s="48">
        <v>-3472</v>
      </c>
      <c r="H187" s="45">
        <f t="shared" si="2"/>
        <v>29842</v>
      </c>
      <c r="I187" s="8">
        <v>1480.2599999999998</v>
      </c>
      <c r="J187" s="8">
        <v>4540</v>
      </c>
      <c r="K187" s="65">
        <v>3443</v>
      </c>
      <c r="L187" s="70">
        <v>1</v>
      </c>
    </row>
    <row r="188" spans="1:12" x14ac:dyDescent="0.3">
      <c r="A188" s="7">
        <v>3169</v>
      </c>
      <c r="B188" s="8">
        <v>807181.94000000018</v>
      </c>
      <c r="C188" s="8">
        <v>0</v>
      </c>
      <c r="D188" s="8">
        <v>45024.310000000005</v>
      </c>
      <c r="E188" s="8">
        <v>46835</v>
      </c>
      <c r="F188" s="8">
        <v>44500</v>
      </c>
      <c r="G188" s="48">
        <v>-663</v>
      </c>
      <c r="H188" s="45">
        <f t="shared" si="2"/>
        <v>43837</v>
      </c>
      <c r="I188" s="8">
        <v>930.76000000000022</v>
      </c>
      <c r="J188" s="8">
        <v>5732.5</v>
      </c>
      <c r="K188" s="65">
        <v>19461</v>
      </c>
      <c r="L188" s="70">
        <v>1</v>
      </c>
    </row>
    <row r="189" spans="1:12" x14ac:dyDescent="0.3">
      <c r="A189" s="7">
        <v>3171</v>
      </c>
      <c r="B189" s="8">
        <v>345923.15</v>
      </c>
      <c r="C189" s="8">
        <v>0</v>
      </c>
      <c r="D189" s="8">
        <v>65882.06</v>
      </c>
      <c r="E189" s="8">
        <v>30555</v>
      </c>
      <c r="F189" s="8">
        <v>17690</v>
      </c>
      <c r="G189" s="48">
        <v>1223</v>
      </c>
      <c r="H189" s="45">
        <f t="shared" si="2"/>
        <v>18913</v>
      </c>
      <c r="I189" s="8">
        <v>1714.12</v>
      </c>
      <c r="J189" s="8">
        <v>4517.5</v>
      </c>
      <c r="K189" s="65">
        <v>9606</v>
      </c>
      <c r="L189" s="70">
        <v>1</v>
      </c>
    </row>
    <row r="190" spans="1:12" x14ac:dyDescent="0.3">
      <c r="A190" s="7">
        <v>3175</v>
      </c>
      <c r="B190" s="8">
        <v>930037.99999999988</v>
      </c>
      <c r="C190" s="8">
        <v>0</v>
      </c>
      <c r="D190" s="8">
        <v>52259.700000000004</v>
      </c>
      <c r="E190" s="8">
        <v>43585</v>
      </c>
      <c r="F190" s="8">
        <v>49800</v>
      </c>
      <c r="G190" s="48">
        <v>1888</v>
      </c>
      <c r="H190" s="45">
        <f t="shared" si="2"/>
        <v>51688</v>
      </c>
      <c r="I190" s="8">
        <v>5857.5</v>
      </c>
      <c r="J190" s="8">
        <v>6295</v>
      </c>
      <c r="K190" s="65">
        <v>27136</v>
      </c>
      <c r="L190" s="70">
        <v>1</v>
      </c>
    </row>
    <row r="191" spans="1:12" x14ac:dyDescent="0.3">
      <c r="A191" s="7">
        <v>3178</v>
      </c>
      <c r="B191" s="8">
        <v>2156708.5099999998</v>
      </c>
      <c r="C191" s="8">
        <v>0</v>
      </c>
      <c r="D191" s="8">
        <v>88088.239999999991</v>
      </c>
      <c r="E191" s="8">
        <v>181700</v>
      </c>
      <c r="F191" s="8">
        <v>69404</v>
      </c>
      <c r="G191" s="48">
        <v>4025</v>
      </c>
      <c r="H191" s="45">
        <f t="shared" ref="H191:H253" si="3">F191+G191</f>
        <v>73429</v>
      </c>
      <c r="I191" s="8">
        <v>11864.42</v>
      </c>
      <c r="J191" s="8">
        <v>9298.75</v>
      </c>
      <c r="K191" s="65">
        <v>67072</v>
      </c>
      <c r="L191" s="70">
        <v>1</v>
      </c>
    </row>
    <row r="192" spans="1:12" x14ac:dyDescent="0.3">
      <c r="A192" s="7">
        <v>3179</v>
      </c>
      <c r="B192" s="8">
        <v>2423125.19</v>
      </c>
      <c r="C192" s="8">
        <v>0</v>
      </c>
      <c r="D192" s="8">
        <v>239842.03</v>
      </c>
      <c r="E192" s="8">
        <v>334330</v>
      </c>
      <c r="F192" s="8">
        <v>49218</v>
      </c>
      <c r="G192" s="48">
        <v>-1830</v>
      </c>
      <c r="H192" s="45">
        <f t="shared" si="3"/>
        <v>47388</v>
      </c>
      <c r="I192" s="8">
        <v>27853.489999999998</v>
      </c>
      <c r="J192" s="8">
        <v>8410</v>
      </c>
      <c r="K192" s="65">
        <v>31488</v>
      </c>
      <c r="L192" s="70">
        <v>1</v>
      </c>
    </row>
    <row r="193" spans="1:12" x14ac:dyDescent="0.3">
      <c r="A193" s="7">
        <v>3181</v>
      </c>
      <c r="B193" s="8">
        <v>1695914.5699999998</v>
      </c>
      <c r="C193" s="8">
        <v>0</v>
      </c>
      <c r="D193" s="8">
        <v>28212.98</v>
      </c>
      <c r="E193" s="8">
        <v>186600</v>
      </c>
      <c r="F193" s="8">
        <v>19713</v>
      </c>
      <c r="G193" s="48">
        <v>0</v>
      </c>
      <c r="H193" s="45">
        <f t="shared" si="3"/>
        <v>19713</v>
      </c>
      <c r="I193" s="8">
        <v>29520.210000000003</v>
      </c>
      <c r="J193" s="8">
        <v>8117.5</v>
      </c>
      <c r="K193" s="65">
        <v>50150</v>
      </c>
      <c r="L193" s="70">
        <v>1</v>
      </c>
    </row>
    <row r="194" spans="1:12" x14ac:dyDescent="0.3">
      <c r="A194" s="7">
        <v>3182</v>
      </c>
      <c r="B194" s="8">
        <v>1763749.8799999997</v>
      </c>
      <c r="C194" s="8">
        <v>0</v>
      </c>
      <c r="D194" s="8">
        <v>128740.36</v>
      </c>
      <c r="E194" s="8">
        <v>133055</v>
      </c>
      <c r="F194" s="8">
        <v>81885</v>
      </c>
      <c r="G194" s="48">
        <v>0</v>
      </c>
      <c r="H194" s="45">
        <f t="shared" si="3"/>
        <v>81885</v>
      </c>
      <c r="I194" s="8">
        <v>21712.1</v>
      </c>
      <c r="J194" s="8">
        <v>8353.75</v>
      </c>
      <c r="K194" s="65">
        <v>35072</v>
      </c>
      <c r="L194" s="70">
        <v>1</v>
      </c>
    </row>
    <row r="195" spans="1:12" x14ac:dyDescent="0.3">
      <c r="A195" s="7">
        <v>3183</v>
      </c>
      <c r="B195" s="8">
        <v>584307.06000000006</v>
      </c>
      <c r="C195" s="8">
        <v>0</v>
      </c>
      <c r="D195" s="8">
        <v>43367.14</v>
      </c>
      <c r="E195" s="8">
        <v>39240</v>
      </c>
      <c r="F195" s="8">
        <v>32419</v>
      </c>
      <c r="G195" s="48">
        <v>0</v>
      </c>
      <c r="H195" s="45">
        <f t="shared" si="3"/>
        <v>32419</v>
      </c>
      <c r="I195" s="8">
        <v>2642.79</v>
      </c>
      <c r="J195" s="8">
        <v>5181.25</v>
      </c>
      <c r="K195" s="65">
        <v>19087</v>
      </c>
      <c r="L195" s="70">
        <v>1</v>
      </c>
    </row>
    <row r="196" spans="1:12" x14ac:dyDescent="0.3">
      <c r="A196" s="7">
        <v>3186</v>
      </c>
      <c r="B196" s="8">
        <v>901358.10999999975</v>
      </c>
      <c r="C196" s="8">
        <v>0</v>
      </c>
      <c r="D196" s="8">
        <v>59762.74</v>
      </c>
      <c r="E196" s="8">
        <v>42485</v>
      </c>
      <c r="F196" s="8">
        <v>37047</v>
      </c>
      <c r="G196" s="48">
        <v>1167</v>
      </c>
      <c r="H196" s="45">
        <f t="shared" si="3"/>
        <v>38214</v>
      </c>
      <c r="I196" s="8">
        <v>3360.5</v>
      </c>
      <c r="J196" s="8">
        <v>6148.75</v>
      </c>
      <c r="K196" s="65">
        <v>13473</v>
      </c>
      <c r="L196" s="70">
        <v>1</v>
      </c>
    </row>
    <row r="197" spans="1:12" x14ac:dyDescent="0.3">
      <c r="A197" s="7">
        <v>3198</v>
      </c>
      <c r="B197" s="8">
        <v>577968.11</v>
      </c>
      <c r="C197" s="8">
        <v>0</v>
      </c>
      <c r="D197" s="8">
        <v>37479.480000000003</v>
      </c>
      <c r="E197" s="8">
        <v>31630</v>
      </c>
      <c r="F197" s="8">
        <v>32650</v>
      </c>
      <c r="G197" s="48">
        <v>-1201</v>
      </c>
      <c r="H197" s="45">
        <f t="shared" si="3"/>
        <v>31449</v>
      </c>
      <c r="I197" s="8">
        <v>2098.38</v>
      </c>
      <c r="J197" s="8">
        <v>5125</v>
      </c>
      <c r="K197" s="65">
        <v>12974</v>
      </c>
      <c r="L197" s="70">
        <v>1</v>
      </c>
    </row>
    <row r="198" spans="1:12" x14ac:dyDescent="0.3">
      <c r="A198" s="7">
        <v>3199</v>
      </c>
      <c r="B198" s="8">
        <v>928029.99000000022</v>
      </c>
      <c r="C198" s="8">
        <v>0</v>
      </c>
      <c r="D198" s="8">
        <v>35562.06</v>
      </c>
      <c r="E198" s="8">
        <v>56745</v>
      </c>
      <c r="F198" s="8">
        <v>49365</v>
      </c>
      <c r="G198" s="48">
        <v>-1105</v>
      </c>
      <c r="H198" s="45">
        <f t="shared" si="3"/>
        <v>48260</v>
      </c>
      <c r="I198" s="8">
        <v>3897.26</v>
      </c>
      <c r="J198" s="8">
        <v>6092.5</v>
      </c>
      <c r="K198" s="65">
        <v>11103</v>
      </c>
      <c r="L198" s="70">
        <v>1</v>
      </c>
    </row>
    <row r="199" spans="1:12" x14ac:dyDescent="0.3">
      <c r="A199" s="7">
        <v>3201</v>
      </c>
      <c r="B199" s="8">
        <v>459160.83000000007</v>
      </c>
      <c r="C199" s="8">
        <v>0</v>
      </c>
      <c r="D199" s="8">
        <v>27135.070000000003</v>
      </c>
      <c r="E199" s="8">
        <v>4365</v>
      </c>
      <c r="F199" s="8">
        <v>31364</v>
      </c>
      <c r="G199" s="48">
        <v>-801</v>
      </c>
      <c r="H199" s="45">
        <f t="shared" si="3"/>
        <v>30563</v>
      </c>
      <c r="I199" s="8">
        <v>2150.52</v>
      </c>
      <c r="J199" s="8">
        <v>4911.25</v>
      </c>
      <c r="K199" s="65">
        <v>6861</v>
      </c>
      <c r="L199" s="70">
        <v>1</v>
      </c>
    </row>
    <row r="200" spans="1:12" x14ac:dyDescent="0.3">
      <c r="A200" s="7">
        <v>3282</v>
      </c>
      <c r="B200" s="8">
        <v>961393.92</v>
      </c>
      <c r="C200" s="8">
        <v>0</v>
      </c>
      <c r="D200" s="8">
        <v>53392</v>
      </c>
      <c r="E200" s="8">
        <v>84260</v>
      </c>
      <c r="F200" s="8">
        <v>42642</v>
      </c>
      <c r="G200" s="48">
        <v>0</v>
      </c>
      <c r="H200" s="45">
        <f t="shared" si="3"/>
        <v>42642</v>
      </c>
      <c r="I200" s="8">
        <v>5235.09</v>
      </c>
      <c r="J200" s="8">
        <v>6250</v>
      </c>
      <c r="K200" s="65">
        <v>18338</v>
      </c>
      <c r="L200" s="70">
        <v>1</v>
      </c>
    </row>
    <row r="201" spans="1:12" x14ac:dyDescent="0.3">
      <c r="A201" s="7">
        <v>3284</v>
      </c>
      <c r="B201" s="8">
        <v>1905201.0000000005</v>
      </c>
      <c r="C201" s="8">
        <v>0</v>
      </c>
      <c r="D201" s="8">
        <v>155995.25</v>
      </c>
      <c r="E201" s="8">
        <v>81035</v>
      </c>
      <c r="F201" s="8">
        <v>89165</v>
      </c>
      <c r="G201" s="48">
        <v>-1068</v>
      </c>
      <c r="H201" s="45">
        <f t="shared" si="3"/>
        <v>88097</v>
      </c>
      <c r="I201" s="8">
        <v>11954.16</v>
      </c>
      <c r="J201" s="8">
        <v>8567.5</v>
      </c>
      <c r="K201" s="65">
        <v>42496</v>
      </c>
      <c r="L201" s="70">
        <v>1</v>
      </c>
    </row>
    <row r="202" spans="1:12" x14ac:dyDescent="0.3">
      <c r="A202" s="7">
        <v>3289</v>
      </c>
      <c r="B202" s="8">
        <v>1050291.56</v>
      </c>
      <c r="C202" s="8">
        <v>0</v>
      </c>
      <c r="D202" s="8">
        <v>100357.01999999999</v>
      </c>
      <c r="E202" s="8">
        <v>72750</v>
      </c>
      <c r="F202" s="8">
        <v>48156</v>
      </c>
      <c r="G202" s="48">
        <v>2603</v>
      </c>
      <c r="H202" s="45">
        <f t="shared" si="3"/>
        <v>50759</v>
      </c>
      <c r="I202" s="8">
        <v>4885.8799999999992</v>
      </c>
      <c r="J202" s="8">
        <v>6362.5</v>
      </c>
      <c r="K202" s="65">
        <v>18837</v>
      </c>
      <c r="L202" s="70">
        <v>1</v>
      </c>
    </row>
    <row r="203" spans="1:12" x14ac:dyDescent="0.3">
      <c r="A203" s="7">
        <v>3294</v>
      </c>
      <c r="B203" s="8">
        <v>1718703.2100000004</v>
      </c>
      <c r="C203" s="8">
        <v>0</v>
      </c>
      <c r="D203" s="8">
        <v>146903.98000000001</v>
      </c>
      <c r="E203" s="8">
        <v>232840</v>
      </c>
      <c r="F203" s="8">
        <v>43791</v>
      </c>
      <c r="G203" s="48">
        <v>4275</v>
      </c>
      <c r="H203" s="45">
        <f t="shared" si="3"/>
        <v>48066</v>
      </c>
      <c r="I203" s="8">
        <v>16399.169999999998</v>
      </c>
      <c r="J203" s="8">
        <v>7971.25</v>
      </c>
      <c r="K203" s="65">
        <v>36864</v>
      </c>
      <c r="L203" s="70">
        <v>1</v>
      </c>
    </row>
    <row r="204" spans="1:12" x14ac:dyDescent="0.3">
      <c r="A204" s="7">
        <v>3295</v>
      </c>
      <c r="B204" s="8">
        <v>1443151.9700000002</v>
      </c>
      <c r="C204" s="8">
        <v>0</v>
      </c>
      <c r="D204" s="8">
        <v>276334.15000000002</v>
      </c>
      <c r="E204" s="8">
        <v>37385</v>
      </c>
      <c r="F204" s="8">
        <v>133169</v>
      </c>
      <c r="G204" s="48">
        <v>-1199</v>
      </c>
      <c r="H204" s="45">
        <f t="shared" si="3"/>
        <v>131970</v>
      </c>
      <c r="I204" s="8">
        <v>5205.42</v>
      </c>
      <c r="J204" s="8">
        <v>7318.75</v>
      </c>
      <c r="K204" s="65">
        <v>47360</v>
      </c>
      <c r="L204" s="70">
        <v>1</v>
      </c>
    </row>
    <row r="205" spans="1:12" x14ac:dyDescent="0.3">
      <c r="A205" s="7">
        <v>3296</v>
      </c>
      <c r="B205" s="8">
        <v>1822506.3</v>
      </c>
      <c r="C205" s="8">
        <v>0</v>
      </c>
      <c r="D205" s="8">
        <v>336646.88</v>
      </c>
      <c r="E205" s="8">
        <v>156084</v>
      </c>
      <c r="F205" s="8">
        <v>61976</v>
      </c>
      <c r="G205" s="48">
        <v>-267</v>
      </c>
      <c r="H205" s="45">
        <f t="shared" si="3"/>
        <v>61709</v>
      </c>
      <c r="I205" s="8">
        <v>34627.839999999997</v>
      </c>
      <c r="J205" s="8">
        <v>7757.5</v>
      </c>
      <c r="K205" s="65">
        <v>37888</v>
      </c>
      <c r="L205" s="70">
        <v>1</v>
      </c>
    </row>
    <row r="206" spans="1:12" x14ac:dyDescent="0.3">
      <c r="A206" s="7">
        <v>3297</v>
      </c>
      <c r="B206" s="8">
        <v>2767031</v>
      </c>
      <c r="C206" s="8">
        <v>0</v>
      </c>
      <c r="D206" s="8">
        <v>212343.94999999998</v>
      </c>
      <c r="E206" s="8">
        <v>158550</v>
      </c>
      <c r="F206" s="8">
        <v>122984</v>
      </c>
      <c r="G206" s="48">
        <v>-2536</v>
      </c>
      <c r="H206" s="45">
        <f t="shared" si="3"/>
        <v>120448</v>
      </c>
      <c r="I206" s="8">
        <v>25533.730000000003</v>
      </c>
      <c r="J206" s="8">
        <v>10795</v>
      </c>
      <c r="K206" s="65">
        <v>64000</v>
      </c>
      <c r="L206" s="70">
        <v>1</v>
      </c>
    </row>
    <row r="207" spans="1:12" x14ac:dyDescent="0.3">
      <c r="A207" s="7">
        <v>3298</v>
      </c>
      <c r="B207" s="8">
        <v>884470.33000000019</v>
      </c>
      <c r="C207" s="8">
        <v>0</v>
      </c>
      <c r="D207" s="8">
        <v>102528.28000000001</v>
      </c>
      <c r="E207" s="8">
        <v>78570</v>
      </c>
      <c r="F207" s="8">
        <v>39572</v>
      </c>
      <c r="G207" s="48">
        <v>0</v>
      </c>
      <c r="H207" s="45">
        <f t="shared" si="3"/>
        <v>39572</v>
      </c>
      <c r="I207" s="8">
        <v>11845.630000000001</v>
      </c>
      <c r="J207" s="8">
        <v>5766.25</v>
      </c>
      <c r="K207" s="65">
        <v>30189</v>
      </c>
      <c r="L207" s="70">
        <v>1</v>
      </c>
    </row>
    <row r="208" spans="1:12" x14ac:dyDescent="0.3">
      <c r="A208" s="7">
        <v>3299</v>
      </c>
      <c r="B208" s="8">
        <v>2144377</v>
      </c>
      <c r="C208" s="8">
        <v>0</v>
      </c>
      <c r="D208" s="8">
        <v>203645.57</v>
      </c>
      <c r="E208" s="8">
        <v>146375</v>
      </c>
      <c r="F208" s="8">
        <v>75538</v>
      </c>
      <c r="G208" s="48">
        <v>-984</v>
      </c>
      <c r="H208" s="45">
        <f t="shared" si="3"/>
        <v>74554</v>
      </c>
      <c r="I208" s="8">
        <v>24705.21</v>
      </c>
      <c r="J208" s="8">
        <v>0</v>
      </c>
      <c r="K208" s="65">
        <v>11571</v>
      </c>
      <c r="L208" s="70">
        <v>1</v>
      </c>
    </row>
    <row r="209" spans="1:12" x14ac:dyDescent="0.3">
      <c r="A209" s="7">
        <v>3303</v>
      </c>
      <c r="B209" s="8">
        <v>820278.29999999993</v>
      </c>
      <c r="C209" s="8">
        <v>0</v>
      </c>
      <c r="D209" s="8">
        <v>40458.270000000004</v>
      </c>
      <c r="E209" s="8">
        <v>18555</v>
      </c>
      <c r="F209" s="8">
        <v>45585</v>
      </c>
      <c r="G209" s="48">
        <v>-534</v>
      </c>
      <c r="H209" s="45">
        <f t="shared" si="3"/>
        <v>45051</v>
      </c>
      <c r="I209" s="8">
        <v>3203.76</v>
      </c>
      <c r="J209" s="8">
        <v>0</v>
      </c>
      <c r="K209" s="65">
        <v>4045</v>
      </c>
      <c r="L209" s="70">
        <v>1</v>
      </c>
    </row>
    <row r="210" spans="1:12" x14ac:dyDescent="0.3">
      <c r="A210" s="7">
        <v>3307</v>
      </c>
      <c r="B210" s="8">
        <v>816824.95000000019</v>
      </c>
      <c r="C210" s="8">
        <v>0</v>
      </c>
      <c r="D210" s="8">
        <v>10365.31</v>
      </c>
      <c r="E210" s="8">
        <v>8730</v>
      </c>
      <c r="F210" s="8">
        <v>49269</v>
      </c>
      <c r="G210" s="48">
        <v>0</v>
      </c>
      <c r="H210" s="45">
        <f t="shared" si="3"/>
        <v>49269</v>
      </c>
      <c r="I210" s="8">
        <v>1291.2599999999998</v>
      </c>
      <c r="J210" s="8">
        <v>0</v>
      </c>
      <c r="K210" s="65">
        <v>5171</v>
      </c>
      <c r="L210" s="70">
        <v>1</v>
      </c>
    </row>
    <row r="211" spans="1:12" x14ac:dyDescent="0.3">
      <c r="A211" s="7">
        <v>3308</v>
      </c>
      <c r="B211" s="8">
        <v>589182.33000000019</v>
      </c>
      <c r="C211" s="8">
        <v>0</v>
      </c>
      <c r="D211" s="8">
        <v>31069.32</v>
      </c>
      <c r="E211" s="8">
        <v>7275</v>
      </c>
      <c r="F211" s="8">
        <v>34753</v>
      </c>
      <c r="G211" s="48">
        <v>1070</v>
      </c>
      <c r="H211" s="45">
        <f t="shared" si="3"/>
        <v>35823</v>
      </c>
      <c r="I211" s="8">
        <v>2427.5</v>
      </c>
      <c r="J211" s="8">
        <v>0</v>
      </c>
      <c r="K211" s="65">
        <v>4070</v>
      </c>
      <c r="L211" s="70">
        <v>1</v>
      </c>
    </row>
    <row r="212" spans="1:12" x14ac:dyDescent="0.3">
      <c r="A212" s="7">
        <v>3309</v>
      </c>
      <c r="B212" s="8">
        <v>839217.86999999976</v>
      </c>
      <c r="C212" s="8">
        <v>0</v>
      </c>
      <c r="D212" s="8">
        <v>99070.02</v>
      </c>
      <c r="E212" s="8">
        <v>40740</v>
      </c>
      <c r="F212" s="8">
        <v>45543</v>
      </c>
      <c r="G212" s="48">
        <v>668</v>
      </c>
      <c r="H212" s="45">
        <f t="shared" si="3"/>
        <v>46211</v>
      </c>
      <c r="I212" s="8">
        <v>3347.45</v>
      </c>
      <c r="J212" s="8">
        <v>0</v>
      </c>
      <c r="K212" s="65">
        <v>7987</v>
      </c>
      <c r="L212" s="70">
        <v>1</v>
      </c>
    </row>
    <row r="213" spans="1:12" x14ac:dyDescent="0.3">
      <c r="A213" s="7">
        <v>3312</v>
      </c>
      <c r="B213" s="8">
        <v>828602.92000000016</v>
      </c>
      <c r="C213" s="8">
        <v>0</v>
      </c>
      <c r="D213" s="8">
        <v>70136.679999999993</v>
      </c>
      <c r="E213" s="8">
        <v>44725</v>
      </c>
      <c r="F213" s="8">
        <v>45424</v>
      </c>
      <c r="G213" s="48">
        <v>-534</v>
      </c>
      <c r="H213" s="45">
        <f t="shared" si="3"/>
        <v>44890</v>
      </c>
      <c r="I213" s="8">
        <v>7106.88</v>
      </c>
      <c r="J213" s="8">
        <v>0</v>
      </c>
      <c r="K213" s="65">
        <v>3661</v>
      </c>
      <c r="L213" s="70">
        <v>1</v>
      </c>
    </row>
    <row r="214" spans="1:12" x14ac:dyDescent="0.3">
      <c r="A214" s="7">
        <v>3314</v>
      </c>
      <c r="B214" s="8">
        <v>549746.61</v>
      </c>
      <c r="C214" s="8">
        <v>0</v>
      </c>
      <c r="D214" s="8">
        <v>36128.160000000003</v>
      </c>
      <c r="E214" s="8">
        <v>25050</v>
      </c>
      <c r="F214" s="8">
        <v>32839</v>
      </c>
      <c r="G214" s="48">
        <v>0</v>
      </c>
      <c r="H214" s="45">
        <f t="shared" si="3"/>
        <v>32839</v>
      </c>
      <c r="I214" s="8">
        <v>1442.62</v>
      </c>
      <c r="J214" s="8">
        <v>0</v>
      </c>
      <c r="K214" s="65">
        <v>2048</v>
      </c>
      <c r="L214" s="70">
        <v>1</v>
      </c>
    </row>
    <row r="215" spans="1:12" x14ac:dyDescent="0.3">
      <c r="A215" s="7">
        <v>3317</v>
      </c>
      <c r="B215" s="8">
        <v>1922780.9999999998</v>
      </c>
      <c r="C215" s="8">
        <v>0</v>
      </c>
      <c r="D215" s="8">
        <v>60504.19999999999</v>
      </c>
      <c r="E215" s="8">
        <v>42785.15</v>
      </c>
      <c r="F215" s="8">
        <v>94980</v>
      </c>
      <c r="G215" s="48">
        <v>-1601</v>
      </c>
      <c r="H215" s="45">
        <f t="shared" si="3"/>
        <v>93379</v>
      </c>
      <c r="I215" s="8">
        <v>4990.0200000000004</v>
      </c>
      <c r="J215" s="8">
        <v>0</v>
      </c>
      <c r="K215" s="65">
        <v>9062</v>
      </c>
      <c r="L215" s="70">
        <v>1</v>
      </c>
    </row>
    <row r="216" spans="1:12" x14ac:dyDescent="0.3">
      <c r="A216" s="7">
        <v>3318</v>
      </c>
      <c r="B216" s="8">
        <v>729192.08000000007</v>
      </c>
      <c r="C216" s="8">
        <v>0</v>
      </c>
      <c r="D216" s="8">
        <v>21218.639999999999</v>
      </c>
      <c r="E216" s="8">
        <v>12310</v>
      </c>
      <c r="F216" s="8">
        <v>47836</v>
      </c>
      <c r="G216" s="48">
        <v>-1070</v>
      </c>
      <c r="H216" s="45">
        <f t="shared" si="3"/>
        <v>46766</v>
      </c>
      <c r="I216" s="8">
        <v>2787.5</v>
      </c>
      <c r="J216" s="8">
        <v>0</v>
      </c>
      <c r="K216" s="65">
        <v>1997</v>
      </c>
      <c r="L216" s="70">
        <v>1</v>
      </c>
    </row>
    <row r="217" spans="1:12" x14ac:dyDescent="0.3">
      <c r="A217" s="7">
        <v>3320</v>
      </c>
      <c r="B217" s="8">
        <v>1015914.6200000001</v>
      </c>
      <c r="C217" s="8">
        <v>0</v>
      </c>
      <c r="D217" s="8">
        <v>46415.350000000006</v>
      </c>
      <c r="E217" s="8">
        <v>98940</v>
      </c>
      <c r="F217" s="8">
        <v>43520</v>
      </c>
      <c r="G217" s="48">
        <v>0</v>
      </c>
      <c r="H217" s="45">
        <f t="shared" si="3"/>
        <v>43520</v>
      </c>
      <c r="I217" s="8">
        <v>16590.84</v>
      </c>
      <c r="J217" s="8">
        <v>0</v>
      </c>
      <c r="K217" s="65">
        <v>2970</v>
      </c>
      <c r="L217" s="70">
        <v>1</v>
      </c>
    </row>
    <row r="218" spans="1:12" x14ac:dyDescent="0.3">
      <c r="A218" s="7">
        <v>3322</v>
      </c>
      <c r="B218" s="8">
        <v>2850848.0000000005</v>
      </c>
      <c r="C218" s="8">
        <v>0</v>
      </c>
      <c r="D218" s="8">
        <v>113421.74</v>
      </c>
      <c r="E218" s="8">
        <v>70915</v>
      </c>
      <c r="F218" s="8">
        <v>118551</v>
      </c>
      <c r="G218" s="48">
        <v>-6404</v>
      </c>
      <c r="H218" s="45">
        <f t="shared" si="3"/>
        <v>112147</v>
      </c>
      <c r="I218" s="8">
        <v>10963.19</v>
      </c>
      <c r="J218" s="8">
        <v>0</v>
      </c>
      <c r="K218" s="65">
        <v>11469</v>
      </c>
      <c r="L218" s="70">
        <v>1</v>
      </c>
    </row>
    <row r="219" spans="1:12" x14ac:dyDescent="0.3">
      <c r="A219" s="7">
        <v>3323</v>
      </c>
      <c r="B219" s="8">
        <v>573607.6</v>
      </c>
      <c r="C219" s="8">
        <v>0</v>
      </c>
      <c r="D219" s="8">
        <v>23495.64</v>
      </c>
      <c r="E219" s="8">
        <v>28290.13</v>
      </c>
      <c r="F219" s="8">
        <v>34070</v>
      </c>
      <c r="G219" s="48">
        <v>0</v>
      </c>
      <c r="H219" s="45">
        <f t="shared" si="3"/>
        <v>34070</v>
      </c>
      <c r="I219" s="8">
        <v>1938.62</v>
      </c>
      <c r="J219" s="8">
        <v>0</v>
      </c>
      <c r="K219" s="65">
        <v>2509</v>
      </c>
      <c r="L219" s="70">
        <v>1</v>
      </c>
    </row>
    <row r="220" spans="1:12" x14ac:dyDescent="0.3">
      <c r="A220" s="7">
        <v>3325</v>
      </c>
      <c r="B220" s="8">
        <v>870221</v>
      </c>
      <c r="C220" s="8">
        <v>0</v>
      </c>
      <c r="D220" s="8">
        <v>83591.819999999992</v>
      </c>
      <c r="E220" s="8">
        <v>43650</v>
      </c>
      <c r="F220" s="8">
        <v>43160</v>
      </c>
      <c r="G220" s="48">
        <v>669</v>
      </c>
      <c r="H220" s="45">
        <f t="shared" si="3"/>
        <v>43829</v>
      </c>
      <c r="I220" s="8">
        <v>4330.45</v>
      </c>
      <c r="J220" s="8">
        <v>0</v>
      </c>
      <c r="K220" s="65">
        <v>2918</v>
      </c>
      <c r="L220" s="70">
        <v>1</v>
      </c>
    </row>
    <row r="221" spans="1:12" x14ac:dyDescent="0.3">
      <c r="A221" s="7">
        <v>3328</v>
      </c>
      <c r="B221" s="8">
        <v>993347.6100000001</v>
      </c>
      <c r="C221" s="8">
        <v>0</v>
      </c>
      <c r="D221" s="8">
        <v>68180.47</v>
      </c>
      <c r="E221" s="8">
        <v>39620</v>
      </c>
      <c r="F221" s="8">
        <v>36208</v>
      </c>
      <c r="G221" s="48">
        <v>2594</v>
      </c>
      <c r="H221" s="45">
        <f t="shared" si="3"/>
        <v>38802</v>
      </c>
      <c r="I221" s="8">
        <v>1973.67</v>
      </c>
      <c r="J221" s="8">
        <v>0</v>
      </c>
      <c r="K221" s="65">
        <v>3738</v>
      </c>
      <c r="L221" s="70">
        <v>1</v>
      </c>
    </row>
    <row r="222" spans="1:12" x14ac:dyDescent="0.3">
      <c r="A222" s="7">
        <v>3332</v>
      </c>
      <c r="B222" s="8">
        <v>617789.09</v>
      </c>
      <c r="C222" s="8">
        <v>0</v>
      </c>
      <c r="D222" s="8">
        <v>86523.499999999985</v>
      </c>
      <c r="E222" s="8">
        <v>24355</v>
      </c>
      <c r="F222" s="8">
        <v>29530</v>
      </c>
      <c r="G222" s="48">
        <v>752</v>
      </c>
      <c r="H222" s="45">
        <f t="shared" si="3"/>
        <v>30282</v>
      </c>
      <c r="I222" s="8">
        <v>1723.2799999999997</v>
      </c>
      <c r="J222" s="8">
        <v>0</v>
      </c>
      <c r="K222" s="65">
        <v>1971</v>
      </c>
      <c r="L222" s="70">
        <v>1</v>
      </c>
    </row>
    <row r="223" spans="1:12" x14ac:dyDescent="0.3">
      <c r="A223" s="7">
        <v>3337</v>
      </c>
      <c r="B223" s="8">
        <v>1906061.9999999998</v>
      </c>
      <c r="C223" s="8">
        <v>0</v>
      </c>
      <c r="D223" s="8">
        <v>120299.08000000002</v>
      </c>
      <c r="E223" s="8">
        <v>23190</v>
      </c>
      <c r="F223" s="8">
        <v>106097</v>
      </c>
      <c r="G223" s="48">
        <v>-3631</v>
      </c>
      <c r="H223" s="45">
        <f t="shared" si="3"/>
        <v>102466</v>
      </c>
      <c r="I223" s="8">
        <v>1141.7600000000002</v>
      </c>
      <c r="J223" s="8">
        <v>0</v>
      </c>
      <c r="K223" s="65">
        <v>10547</v>
      </c>
      <c r="L223" s="70">
        <v>1</v>
      </c>
    </row>
    <row r="224" spans="1:12" x14ac:dyDescent="0.3">
      <c r="A224" s="7">
        <v>3338</v>
      </c>
      <c r="B224" s="8">
        <v>1680782.2700000003</v>
      </c>
      <c r="C224" s="8">
        <v>0</v>
      </c>
      <c r="D224" s="8">
        <v>136281.35</v>
      </c>
      <c r="E224" s="8">
        <v>89630</v>
      </c>
      <c r="F224" s="8">
        <v>19608</v>
      </c>
      <c r="G224" s="48">
        <v>0</v>
      </c>
      <c r="H224" s="45">
        <f t="shared" si="3"/>
        <v>19608</v>
      </c>
      <c r="I224" s="8">
        <v>10543.09</v>
      </c>
      <c r="J224" s="8">
        <v>0</v>
      </c>
      <c r="K224" s="65">
        <v>7834</v>
      </c>
      <c r="L224" s="70">
        <v>1</v>
      </c>
    </row>
    <row r="225" spans="1:12" x14ac:dyDescent="0.3">
      <c r="A225" s="7">
        <v>3339</v>
      </c>
      <c r="B225" s="8">
        <v>1026533.8299999998</v>
      </c>
      <c r="C225" s="8">
        <v>0</v>
      </c>
      <c r="D225" s="8">
        <v>92734.690000000017</v>
      </c>
      <c r="E225" s="8">
        <v>67515</v>
      </c>
      <c r="F225" s="8">
        <v>18075</v>
      </c>
      <c r="G225" s="48">
        <v>0</v>
      </c>
      <c r="H225" s="45">
        <f t="shared" si="3"/>
        <v>18075</v>
      </c>
      <c r="I225" s="8">
        <v>8964.17</v>
      </c>
      <c r="J225" s="8">
        <v>0</v>
      </c>
      <c r="K225" s="65">
        <v>3584</v>
      </c>
      <c r="L225" s="70">
        <v>1</v>
      </c>
    </row>
    <row r="226" spans="1:12" x14ac:dyDescent="0.3">
      <c r="A226" s="7">
        <v>3340</v>
      </c>
      <c r="B226" s="8">
        <v>1949465.9299999997</v>
      </c>
      <c r="C226" s="8">
        <v>0</v>
      </c>
      <c r="D226" s="8">
        <v>74833.409999999989</v>
      </c>
      <c r="E226" s="8">
        <v>160038.5</v>
      </c>
      <c r="F226" s="8">
        <v>80375</v>
      </c>
      <c r="G226" s="48">
        <v>0</v>
      </c>
      <c r="H226" s="45">
        <f t="shared" si="3"/>
        <v>80375</v>
      </c>
      <c r="I226" s="8">
        <v>27230.42</v>
      </c>
      <c r="J226" s="8">
        <v>0</v>
      </c>
      <c r="K226" s="65">
        <v>8499</v>
      </c>
      <c r="L226" s="70">
        <v>1</v>
      </c>
    </row>
    <row r="227" spans="1:12" x14ac:dyDescent="0.3">
      <c r="A227" s="7">
        <v>3346</v>
      </c>
      <c r="B227" s="8">
        <v>724404.10000000009</v>
      </c>
      <c r="C227" s="8">
        <v>0</v>
      </c>
      <c r="D227" s="8">
        <v>55371.22</v>
      </c>
      <c r="E227" s="8">
        <v>40360</v>
      </c>
      <c r="F227" s="8">
        <v>41407</v>
      </c>
      <c r="G227" s="48">
        <v>-667</v>
      </c>
      <c r="H227" s="45">
        <f t="shared" si="3"/>
        <v>40740</v>
      </c>
      <c r="I227" s="8">
        <v>2567.83</v>
      </c>
      <c r="J227" s="8">
        <v>0</v>
      </c>
      <c r="K227" s="65">
        <v>3507</v>
      </c>
      <c r="L227" s="70">
        <v>1</v>
      </c>
    </row>
    <row r="228" spans="1:12" x14ac:dyDescent="0.3">
      <c r="A228" s="7">
        <v>3347</v>
      </c>
      <c r="B228" s="8">
        <v>667057.09000000008</v>
      </c>
      <c r="C228" s="8">
        <v>0</v>
      </c>
      <c r="D228" s="8">
        <v>43740.010000000009</v>
      </c>
      <c r="E228" s="8">
        <v>30175</v>
      </c>
      <c r="F228" s="8">
        <v>38703</v>
      </c>
      <c r="G228" s="48">
        <v>134</v>
      </c>
      <c r="H228" s="45">
        <f t="shared" si="3"/>
        <v>38837</v>
      </c>
      <c r="I228" s="8">
        <v>2180.12</v>
      </c>
      <c r="J228" s="8">
        <v>0</v>
      </c>
      <c r="K228" s="65">
        <v>3459</v>
      </c>
      <c r="L228" s="70">
        <v>1</v>
      </c>
    </row>
    <row r="229" spans="1:12" x14ac:dyDescent="0.3">
      <c r="A229" s="7">
        <v>3350</v>
      </c>
      <c r="B229" s="8">
        <v>912612.81000000017</v>
      </c>
      <c r="C229" s="8">
        <v>0</v>
      </c>
      <c r="D229" s="8">
        <v>53063.429999999993</v>
      </c>
      <c r="E229" s="8">
        <v>31334</v>
      </c>
      <c r="F229" s="8">
        <v>52612</v>
      </c>
      <c r="G229" s="48">
        <v>0</v>
      </c>
      <c r="H229" s="45">
        <f t="shared" si="3"/>
        <v>52612</v>
      </c>
      <c r="I229" s="8">
        <v>2707.25</v>
      </c>
      <c r="J229" s="8">
        <v>0</v>
      </c>
      <c r="K229" s="65">
        <v>5222</v>
      </c>
      <c r="L229" s="70">
        <v>1</v>
      </c>
    </row>
    <row r="230" spans="1:12" x14ac:dyDescent="0.3">
      <c r="A230" s="7">
        <v>3351</v>
      </c>
      <c r="B230" s="8">
        <v>798864.9800000001</v>
      </c>
      <c r="C230" s="8">
        <v>0</v>
      </c>
      <c r="D230" s="8">
        <v>68791.39</v>
      </c>
      <c r="E230" s="8">
        <v>59275</v>
      </c>
      <c r="F230" s="8">
        <v>35874</v>
      </c>
      <c r="G230" s="48">
        <v>-534</v>
      </c>
      <c r="H230" s="45">
        <f t="shared" si="3"/>
        <v>35340</v>
      </c>
      <c r="I230" s="8">
        <v>4581.83</v>
      </c>
      <c r="J230" s="8">
        <v>0</v>
      </c>
      <c r="K230" s="65">
        <v>6912</v>
      </c>
      <c r="L230" s="70">
        <v>1</v>
      </c>
    </row>
    <row r="231" spans="1:12" x14ac:dyDescent="0.3">
      <c r="A231" s="7">
        <v>3356</v>
      </c>
      <c r="B231" s="8">
        <v>997543.78000000014</v>
      </c>
      <c r="C231" s="8">
        <v>0</v>
      </c>
      <c r="D231" s="8">
        <v>71550.310000000012</v>
      </c>
      <c r="E231" s="8">
        <v>161840</v>
      </c>
      <c r="F231" s="8">
        <v>27397</v>
      </c>
      <c r="G231" s="48">
        <v>0</v>
      </c>
      <c r="H231" s="45">
        <f t="shared" si="3"/>
        <v>27397</v>
      </c>
      <c r="I231" s="8">
        <v>11731.449999999999</v>
      </c>
      <c r="J231" s="8">
        <v>0</v>
      </c>
      <c r="K231" s="65">
        <v>4289</v>
      </c>
      <c r="L231" s="70">
        <v>1</v>
      </c>
    </row>
    <row r="232" spans="1:12" x14ac:dyDescent="0.3">
      <c r="A232" s="7">
        <v>3360</v>
      </c>
      <c r="B232" s="8">
        <v>1663179.1400000001</v>
      </c>
      <c r="C232" s="8">
        <v>0</v>
      </c>
      <c r="D232" s="8">
        <v>16156.480000000003</v>
      </c>
      <c r="E232" s="8">
        <v>174615</v>
      </c>
      <c r="F232" s="8">
        <v>19675</v>
      </c>
      <c r="G232" s="48">
        <v>0</v>
      </c>
      <c r="H232" s="45">
        <f t="shared" si="3"/>
        <v>19675</v>
      </c>
      <c r="I232" s="8">
        <v>28599.17</v>
      </c>
      <c r="J232" s="8">
        <v>0</v>
      </c>
      <c r="K232" s="65">
        <v>9984</v>
      </c>
      <c r="L232" s="70">
        <v>1</v>
      </c>
    </row>
    <row r="233" spans="1:12" x14ac:dyDescent="0.3">
      <c r="A233" s="7">
        <v>3364</v>
      </c>
      <c r="B233" s="8">
        <v>977068.83</v>
      </c>
      <c r="C233" s="8">
        <v>0</v>
      </c>
      <c r="D233" s="8">
        <v>61560.899999999987</v>
      </c>
      <c r="E233" s="8">
        <v>51555</v>
      </c>
      <c r="F233" s="8">
        <v>55591</v>
      </c>
      <c r="G233" s="48">
        <v>-800</v>
      </c>
      <c r="H233" s="45">
        <f t="shared" si="3"/>
        <v>54791</v>
      </c>
      <c r="I233" s="8">
        <v>7548.15</v>
      </c>
      <c r="J233" s="8">
        <v>0</v>
      </c>
      <c r="K233" s="65">
        <v>5939</v>
      </c>
      <c r="L233" s="70">
        <v>1</v>
      </c>
    </row>
    <row r="234" spans="1:12" x14ac:dyDescent="0.3">
      <c r="A234" s="7">
        <v>3373</v>
      </c>
      <c r="B234" s="8">
        <v>1405351.15</v>
      </c>
      <c r="C234" s="8">
        <v>0</v>
      </c>
      <c r="D234" s="8">
        <v>57780.439999999988</v>
      </c>
      <c r="E234" s="8">
        <v>148030</v>
      </c>
      <c r="F234" s="8">
        <v>36935</v>
      </c>
      <c r="G234" s="48">
        <v>0</v>
      </c>
      <c r="H234" s="45">
        <f t="shared" si="3"/>
        <v>36935</v>
      </c>
      <c r="I234" s="8">
        <v>23010.92</v>
      </c>
      <c r="J234" s="8">
        <v>0</v>
      </c>
      <c r="K234" s="65">
        <v>5274</v>
      </c>
      <c r="L234" s="70">
        <v>1</v>
      </c>
    </row>
    <row r="235" spans="1:12" x14ac:dyDescent="0.3">
      <c r="A235" s="7">
        <v>3722</v>
      </c>
      <c r="B235" s="8">
        <v>1102288.74</v>
      </c>
      <c r="C235" s="8">
        <v>0</v>
      </c>
      <c r="D235" s="8">
        <v>41689.06</v>
      </c>
      <c r="E235" s="8">
        <v>105125</v>
      </c>
      <c r="F235" s="8">
        <v>35662</v>
      </c>
      <c r="G235" s="48">
        <v>3807</v>
      </c>
      <c r="H235" s="45">
        <f t="shared" si="3"/>
        <v>39469</v>
      </c>
      <c r="I235" s="8">
        <v>14258.44</v>
      </c>
      <c r="J235" s="8">
        <v>0</v>
      </c>
      <c r="K235" s="65">
        <v>5197</v>
      </c>
      <c r="L235" s="70">
        <v>1</v>
      </c>
    </row>
    <row r="236" spans="1:12" x14ac:dyDescent="0.3">
      <c r="A236" s="7">
        <v>3728</v>
      </c>
      <c r="B236" s="8">
        <v>1031588.7000000002</v>
      </c>
      <c r="C236" s="8">
        <v>0</v>
      </c>
      <c r="D236" s="8">
        <v>46142.290000000015</v>
      </c>
      <c r="E236" s="8">
        <v>29025</v>
      </c>
      <c r="F236" s="8">
        <v>50512</v>
      </c>
      <c r="G236" s="48">
        <v>0</v>
      </c>
      <c r="H236" s="45">
        <f t="shared" si="3"/>
        <v>50512</v>
      </c>
      <c r="I236" s="8">
        <v>5006.04</v>
      </c>
      <c r="J236" s="8">
        <v>0</v>
      </c>
      <c r="K236" s="65">
        <v>4454</v>
      </c>
      <c r="L236" s="70">
        <v>1</v>
      </c>
    </row>
    <row r="237" spans="1:12" x14ac:dyDescent="0.3">
      <c r="A237" s="7">
        <v>3733</v>
      </c>
      <c r="B237" s="8">
        <v>1017128.5399999999</v>
      </c>
      <c r="C237" s="8">
        <v>0</v>
      </c>
      <c r="D237" s="8">
        <v>42560.91</v>
      </c>
      <c r="E237" s="8">
        <v>23280</v>
      </c>
      <c r="F237" s="8">
        <v>59005</v>
      </c>
      <c r="G237" s="48">
        <v>0</v>
      </c>
      <c r="H237" s="45">
        <f t="shared" si="3"/>
        <v>59005</v>
      </c>
      <c r="I237" s="8">
        <v>1578.6599999999999</v>
      </c>
      <c r="J237" s="8">
        <v>0</v>
      </c>
      <c r="K237" s="65">
        <v>4096</v>
      </c>
      <c r="L237" s="70">
        <v>1</v>
      </c>
    </row>
    <row r="238" spans="1:12" x14ac:dyDescent="0.3">
      <c r="A238" s="7">
        <v>3749</v>
      </c>
      <c r="B238" s="8">
        <v>1035371.79</v>
      </c>
      <c r="C238" s="8">
        <v>0</v>
      </c>
      <c r="D238" s="8">
        <v>11580.840000000002</v>
      </c>
      <c r="E238" s="8">
        <v>55710</v>
      </c>
      <c r="F238" s="8">
        <v>51818</v>
      </c>
      <c r="G238" s="48">
        <v>0</v>
      </c>
      <c r="H238" s="45">
        <f t="shared" si="3"/>
        <v>51818</v>
      </c>
      <c r="I238" s="8">
        <v>8619.16</v>
      </c>
      <c r="J238" s="8">
        <v>0</v>
      </c>
      <c r="K238" s="65">
        <v>5274</v>
      </c>
      <c r="L238" s="70">
        <v>1</v>
      </c>
    </row>
    <row r="239" spans="1:12" x14ac:dyDescent="0.3">
      <c r="A239" s="7">
        <v>3893</v>
      </c>
      <c r="B239" s="8">
        <v>1088901.7000000002</v>
      </c>
      <c r="C239" s="8">
        <v>0</v>
      </c>
      <c r="D239" s="8">
        <v>106771.59000000001</v>
      </c>
      <c r="E239" s="8">
        <v>142555</v>
      </c>
      <c r="F239" s="8">
        <v>40652</v>
      </c>
      <c r="G239" s="48">
        <v>0</v>
      </c>
      <c r="H239" s="45">
        <f t="shared" si="3"/>
        <v>40652</v>
      </c>
      <c r="I239" s="8">
        <v>20748.88</v>
      </c>
      <c r="J239" s="8">
        <v>6182.5</v>
      </c>
      <c r="K239" s="65">
        <v>10650</v>
      </c>
      <c r="L239" s="70">
        <v>1</v>
      </c>
    </row>
    <row r="240" spans="1:12" x14ac:dyDescent="0.3">
      <c r="A240" s="7">
        <v>3896</v>
      </c>
      <c r="B240" s="8">
        <v>1004475.2</v>
      </c>
      <c r="C240" s="8">
        <v>0</v>
      </c>
      <c r="D240" s="8">
        <v>25454.120000000003</v>
      </c>
      <c r="E240" s="8">
        <v>80825</v>
      </c>
      <c r="F240" s="8">
        <v>34968</v>
      </c>
      <c r="G240" s="48">
        <v>0</v>
      </c>
      <c r="H240" s="45">
        <f t="shared" si="3"/>
        <v>34968</v>
      </c>
      <c r="I240" s="8">
        <v>4211</v>
      </c>
      <c r="J240" s="8">
        <v>6171.25</v>
      </c>
      <c r="K240" s="65">
        <v>20334</v>
      </c>
      <c r="L240" s="70">
        <v>1</v>
      </c>
    </row>
    <row r="241" spans="1:12" x14ac:dyDescent="0.3">
      <c r="A241" s="7">
        <v>3898</v>
      </c>
      <c r="B241" s="8">
        <v>1992941.77</v>
      </c>
      <c r="C241" s="8">
        <v>0</v>
      </c>
      <c r="D241" s="8">
        <v>16585.760000000002</v>
      </c>
      <c r="E241" s="8">
        <v>197025</v>
      </c>
      <c r="F241" s="8">
        <v>41164</v>
      </c>
      <c r="G241" s="48">
        <v>6411</v>
      </c>
      <c r="H241" s="45">
        <f t="shared" si="3"/>
        <v>47575</v>
      </c>
      <c r="I241" s="8">
        <v>11906.38</v>
      </c>
      <c r="J241" s="8">
        <v>8225.5</v>
      </c>
      <c r="K241" s="65">
        <v>39168</v>
      </c>
      <c r="L241" s="70">
        <v>1</v>
      </c>
    </row>
    <row r="242" spans="1:12" x14ac:dyDescent="0.3">
      <c r="A242" s="7">
        <v>3902</v>
      </c>
      <c r="B242" s="8">
        <v>1611434.17</v>
      </c>
      <c r="C242" s="8">
        <v>0</v>
      </c>
      <c r="D242" s="8">
        <v>169672.90000000002</v>
      </c>
      <c r="E242" s="8">
        <v>164665</v>
      </c>
      <c r="F242" s="8">
        <v>51755</v>
      </c>
      <c r="G242" s="48">
        <v>0</v>
      </c>
      <c r="H242" s="45">
        <f t="shared" si="3"/>
        <v>51755</v>
      </c>
      <c r="I242" s="8">
        <v>32976.04</v>
      </c>
      <c r="J242" s="8">
        <v>7543.75</v>
      </c>
      <c r="K242" s="65">
        <v>59392</v>
      </c>
      <c r="L242" s="70">
        <v>1</v>
      </c>
    </row>
    <row r="243" spans="1:12" x14ac:dyDescent="0.3">
      <c r="A243" s="7">
        <v>3904</v>
      </c>
      <c r="B243" s="8">
        <v>2153862.8699999996</v>
      </c>
      <c r="C243" s="8">
        <v>0</v>
      </c>
      <c r="D243" s="8">
        <v>280068.92000000004</v>
      </c>
      <c r="E243" s="8">
        <v>299535</v>
      </c>
      <c r="F243" s="8">
        <v>44888</v>
      </c>
      <c r="G243" s="48">
        <v>3954</v>
      </c>
      <c r="H243" s="45">
        <f t="shared" si="3"/>
        <v>48842</v>
      </c>
      <c r="I243" s="8">
        <v>50235.47</v>
      </c>
      <c r="J243" s="8">
        <v>8524.75</v>
      </c>
      <c r="K243" s="65">
        <v>54784</v>
      </c>
      <c r="L243" s="70">
        <v>1</v>
      </c>
    </row>
    <row r="244" spans="1:12" x14ac:dyDescent="0.3">
      <c r="A244" s="7">
        <v>3906</v>
      </c>
      <c r="B244" s="8">
        <v>1898379.9999999998</v>
      </c>
      <c r="C244" s="8">
        <v>0</v>
      </c>
      <c r="D244" s="8">
        <v>144797.75</v>
      </c>
      <c r="E244" s="8">
        <v>102628.14</v>
      </c>
      <c r="F244" s="8">
        <v>82087</v>
      </c>
      <c r="G244" s="48">
        <v>-801</v>
      </c>
      <c r="H244" s="45">
        <f t="shared" si="3"/>
        <v>81286</v>
      </c>
      <c r="I244" s="8">
        <v>11755.050000000001</v>
      </c>
      <c r="J244" s="8">
        <v>8657.5</v>
      </c>
      <c r="K244" s="65">
        <v>34304</v>
      </c>
      <c r="L244" s="70">
        <v>1</v>
      </c>
    </row>
    <row r="245" spans="1:12" x14ac:dyDescent="0.3">
      <c r="A245" s="7">
        <v>3907</v>
      </c>
      <c r="B245" s="8">
        <v>2710090.0000000005</v>
      </c>
      <c r="C245" s="8">
        <v>0</v>
      </c>
      <c r="D245" s="8">
        <v>66873.710000000006</v>
      </c>
      <c r="E245" s="8">
        <v>154965</v>
      </c>
      <c r="F245" s="8">
        <v>131578</v>
      </c>
      <c r="G245" s="48">
        <v>-4674</v>
      </c>
      <c r="H245" s="45">
        <f t="shared" si="3"/>
        <v>126904</v>
      </c>
      <c r="I245" s="8">
        <v>24013</v>
      </c>
      <c r="J245" s="8">
        <v>10525</v>
      </c>
      <c r="K245" s="65">
        <v>58383</v>
      </c>
      <c r="L245" s="70">
        <v>1</v>
      </c>
    </row>
    <row r="246" spans="1:12" x14ac:dyDescent="0.3">
      <c r="A246" s="7">
        <v>3909</v>
      </c>
      <c r="B246" s="8">
        <v>2476155.2299999995</v>
      </c>
      <c r="C246" s="8">
        <v>0</v>
      </c>
      <c r="D246" s="8">
        <v>357402.2</v>
      </c>
      <c r="E246" s="8">
        <v>330440</v>
      </c>
      <c r="F246" s="8">
        <v>63992</v>
      </c>
      <c r="G246" s="48">
        <v>0</v>
      </c>
      <c r="H246" s="45">
        <f t="shared" si="3"/>
        <v>63992</v>
      </c>
      <c r="I246" s="8">
        <v>22024.090000000004</v>
      </c>
      <c r="J246" s="8">
        <v>8995</v>
      </c>
      <c r="K246" s="65">
        <v>69632</v>
      </c>
      <c r="L246" s="70">
        <v>1</v>
      </c>
    </row>
    <row r="247" spans="1:12" x14ac:dyDescent="0.3">
      <c r="A247" s="7">
        <v>3910</v>
      </c>
      <c r="B247" s="8">
        <v>2954996.6400000006</v>
      </c>
      <c r="C247" s="8">
        <v>0</v>
      </c>
      <c r="D247" s="8">
        <v>417370.12</v>
      </c>
      <c r="E247" s="8">
        <v>219370</v>
      </c>
      <c r="F247" s="8">
        <v>116696</v>
      </c>
      <c r="G247" s="48">
        <v>3340</v>
      </c>
      <c r="H247" s="45">
        <f t="shared" si="3"/>
        <v>120036</v>
      </c>
      <c r="I247" s="8">
        <v>34482.01</v>
      </c>
      <c r="J247" s="8">
        <v>10750</v>
      </c>
      <c r="K247" s="65">
        <v>13005</v>
      </c>
      <c r="L247" s="70">
        <v>1</v>
      </c>
    </row>
    <row r="248" spans="1:12" x14ac:dyDescent="0.3">
      <c r="A248" s="7">
        <v>3913</v>
      </c>
      <c r="B248" s="8">
        <v>723291</v>
      </c>
      <c r="C248" s="8">
        <v>0</v>
      </c>
      <c r="D248" s="8">
        <v>40053.089999999989</v>
      </c>
      <c r="E248" s="8">
        <v>72226.990000000005</v>
      </c>
      <c r="F248" s="8">
        <v>29365</v>
      </c>
      <c r="G248" s="48">
        <v>3473</v>
      </c>
      <c r="H248" s="45">
        <f t="shared" si="3"/>
        <v>32838</v>
      </c>
      <c r="I248" s="8">
        <v>10671.26</v>
      </c>
      <c r="J248" s="8">
        <v>0</v>
      </c>
      <c r="K248" s="65">
        <v>5427</v>
      </c>
      <c r="L248" s="70">
        <v>1</v>
      </c>
    </row>
    <row r="249" spans="1:12" x14ac:dyDescent="0.3">
      <c r="A249" s="7">
        <v>3916</v>
      </c>
      <c r="B249" s="8">
        <v>2004971.84</v>
      </c>
      <c r="C249" s="8">
        <v>0</v>
      </c>
      <c r="D249" s="8">
        <v>32821.06</v>
      </c>
      <c r="E249" s="8">
        <v>260780</v>
      </c>
      <c r="F249" s="8">
        <v>49108</v>
      </c>
      <c r="G249" s="48">
        <v>4986</v>
      </c>
      <c r="H249" s="45">
        <f t="shared" si="3"/>
        <v>54094</v>
      </c>
      <c r="I249" s="8">
        <v>43415.839999999997</v>
      </c>
      <c r="J249" s="8">
        <v>8353.75</v>
      </c>
      <c r="K249" s="65">
        <v>34816</v>
      </c>
      <c r="L249" s="70">
        <v>1</v>
      </c>
    </row>
    <row r="250" spans="1:12" x14ac:dyDescent="0.3">
      <c r="A250" s="7">
        <v>3917</v>
      </c>
      <c r="B250" s="8">
        <v>3791926.7500000014</v>
      </c>
      <c r="C250" s="8">
        <v>0</v>
      </c>
      <c r="D250" s="8">
        <v>487174.64000000007</v>
      </c>
      <c r="E250" s="8">
        <v>459445</v>
      </c>
      <c r="F250" s="8">
        <v>96374</v>
      </c>
      <c r="G250" s="48">
        <v>-5413</v>
      </c>
      <c r="H250" s="45">
        <f t="shared" si="3"/>
        <v>90961</v>
      </c>
      <c r="I250" s="8">
        <v>29809.42</v>
      </c>
      <c r="J250" s="8">
        <v>12603.33</v>
      </c>
      <c r="K250" s="65">
        <v>80896</v>
      </c>
      <c r="L250" s="70">
        <v>1</v>
      </c>
    </row>
    <row r="251" spans="1:12" x14ac:dyDescent="0.3">
      <c r="A251" s="7">
        <v>3918</v>
      </c>
      <c r="B251" s="8">
        <v>3408794.34</v>
      </c>
      <c r="C251" s="8">
        <v>0</v>
      </c>
      <c r="D251" s="8">
        <v>90700.91</v>
      </c>
      <c r="E251" s="8">
        <v>420260</v>
      </c>
      <c r="F251" s="8">
        <v>95670</v>
      </c>
      <c r="G251" s="48">
        <v>-132</v>
      </c>
      <c r="H251" s="45">
        <f t="shared" si="3"/>
        <v>95538</v>
      </c>
      <c r="I251" s="8">
        <v>17307.760000000002</v>
      </c>
      <c r="J251" s="8">
        <v>11886.7</v>
      </c>
      <c r="K251" s="65">
        <v>9114</v>
      </c>
      <c r="L251" s="70">
        <v>1</v>
      </c>
    </row>
    <row r="252" spans="1:12" x14ac:dyDescent="0.3">
      <c r="A252" s="7">
        <v>3920</v>
      </c>
      <c r="B252" s="8">
        <v>1112191.7799999998</v>
      </c>
      <c r="C252" s="8">
        <v>0</v>
      </c>
      <c r="D252" s="8">
        <v>93740.760000000024</v>
      </c>
      <c r="E252" s="8">
        <v>128035</v>
      </c>
      <c r="F252" s="8">
        <v>43146</v>
      </c>
      <c r="G252" s="48">
        <v>-1068</v>
      </c>
      <c r="H252" s="45">
        <f t="shared" si="3"/>
        <v>42078</v>
      </c>
      <c r="I252" s="8">
        <v>20691.449999999997</v>
      </c>
      <c r="J252" s="8">
        <v>6373.75</v>
      </c>
      <c r="K252" s="65">
        <v>8806</v>
      </c>
      <c r="L252" s="70">
        <v>1</v>
      </c>
    </row>
    <row r="253" spans="1:12" x14ac:dyDescent="0.3">
      <c r="A253" s="7">
        <v>4026</v>
      </c>
      <c r="B253" s="8">
        <v>4791682.34</v>
      </c>
      <c r="C253" s="8">
        <v>727958.47000000009</v>
      </c>
      <c r="D253" s="8">
        <v>153887.30000000005</v>
      </c>
      <c r="E253" s="8">
        <v>180662.93</v>
      </c>
      <c r="F253" s="8">
        <v>0</v>
      </c>
      <c r="G253" s="48">
        <v>0</v>
      </c>
      <c r="H253" s="45">
        <f t="shared" si="3"/>
        <v>0</v>
      </c>
      <c r="I253" s="8">
        <v>36028.75</v>
      </c>
      <c r="J253" s="8">
        <v>19156.560000000001</v>
      </c>
      <c r="K253" s="65">
        <v>131328</v>
      </c>
      <c r="L253" s="70">
        <v>1</v>
      </c>
    </row>
    <row r="254" spans="1:12" x14ac:dyDescent="0.3">
      <c r="A254" s="7">
        <v>4040</v>
      </c>
      <c r="B254" s="8">
        <v>6695799.0999999996</v>
      </c>
      <c r="C254" s="8">
        <v>1260366.24</v>
      </c>
      <c r="D254" s="8">
        <v>33566.94</v>
      </c>
      <c r="E254" s="8">
        <v>373992.84</v>
      </c>
      <c r="F254" s="8">
        <v>0</v>
      </c>
      <c r="G254" s="48">
        <v>0</v>
      </c>
      <c r="H254" s="45">
        <f t="shared" ref="H254:H307" si="4">F254+G254</f>
        <v>0</v>
      </c>
      <c r="I254" s="8">
        <v>133610.01</v>
      </c>
      <c r="J254" s="8">
        <v>25251.25</v>
      </c>
      <c r="K254" s="65">
        <v>27136</v>
      </c>
      <c r="L254" s="70">
        <v>1</v>
      </c>
    </row>
    <row r="255" spans="1:12" x14ac:dyDescent="0.3">
      <c r="A255" s="7">
        <v>4043</v>
      </c>
      <c r="B255" s="8">
        <v>4351573.4000000004</v>
      </c>
      <c r="C255" s="8">
        <v>1363981.74</v>
      </c>
      <c r="D255" s="8">
        <v>95887.999999999985</v>
      </c>
      <c r="E255" s="8">
        <v>21405</v>
      </c>
      <c r="F255" s="8">
        <v>0</v>
      </c>
      <c r="G255" s="48">
        <v>0</v>
      </c>
      <c r="H255" s="45">
        <f t="shared" si="4"/>
        <v>0</v>
      </c>
      <c r="I255" s="8">
        <v>8993.630000000001</v>
      </c>
      <c r="J255" s="8">
        <v>22452.81</v>
      </c>
      <c r="K255" s="65">
        <v>48896</v>
      </c>
      <c r="L255" s="70">
        <v>1</v>
      </c>
    </row>
    <row r="256" spans="1:12" x14ac:dyDescent="0.3">
      <c r="A256" s="7">
        <v>4045</v>
      </c>
      <c r="B256" s="8">
        <v>7856217.5499999989</v>
      </c>
      <c r="C256" s="8">
        <v>1714372.3499999996</v>
      </c>
      <c r="D256" s="8">
        <v>11926.519999999999</v>
      </c>
      <c r="E256" s="8">
        <v>87840</v>
      </c>
      <c r="F256" s="8">
        <v>0</v>
      </c>
      <c r="G256" s="48">
        <v>0</v>
      </c>
      <c r="H256" s="45">
        <f t="shared" si="4"/>
        <v>0</v>
      </c>
      <c r="I256" s="8">
        <v>28219.62</v>
      </c>
      <c r="J256" s="8">
        <v>31222.190000000002</v>
      </c>
      <c r="K256" s="65">
        <v>166400</v>
      </c>
      <c r="L256" s="70">
        <v>1</v>
      </c>
    </row>
    <row r="257" spans="1:12" x14ac:dyDescent="0.3">
      <c r="A257" s="7">
        <v>4109</v>
      </c>
      <c r="B257" s="8">
        <v>4028803.6800000011</v>
      </c>
      <c r="C257" s="8">
        <v>1122041.5</v>
      </c>
      <c r="D257" s="8">
        <v>37500.310000000005</v>
      </c>
      <c r="E257" s="8">
        <v>124648</v>
      </c>
      <c r="F257" s="8">
        <v>0</v>
      </c>
      <c r="G257" s="48">
        <v>0</v>
      </c>
      <c r="H257" s="45">
        <f t="shared" si="4"/>
        <v>0</v>
      </c>
      <c r="I257" s="8">
        <v>41929.880000000005</v>
      </c>
      <c r="J257" s="8">
        <v>20590.940000000002</v>
      </c>
      <c r="K257" s="65">
        <v>79872</v>
      </c>
      <c r="L257" s="70">
        <v>1</v>
      </c>
    </row>
    <row r="258" spans="1:12" x14ac:dyDescent="0.3">
      <c r="A258" s="7">
        <v>4522</v>
      </c>
      <c r="B258" s="8">
        <v>6246883</v>
      </c>
      <c r="C258" s="8">
        <v>2031801.31</v>
      </c>
      <c r="D258" s="8">
        <v>2242.9500000000003</v>
      </c>
      <c r="E258" s="8">
        <v>81575</v>
      </c>
      <c r="F258" s="8">
        <v>0</v>
      </c>
      <c r="G258" s="48">
        <v>0</v>
      </c>
      <c r="H258" s="45">
        <f t="shared" si="4"/>
        <v>0</v>
      </c>
      <c r="I258" s="8">
        <v>14869.880000000001</v>
      </c>
      <c r="J258" s="8">
        <v>30541.559999999998</v>
      </c>
      <c r="K258" s="65">
        <v>35840</v>
      </c>
      <c r="L258" s="70">
        <v>1</v>
      </c>
    </row>
    <row r="259" spans="1:12" x14ac:dyDescent="0.3">
      <c r="A259" s="7">
        <v>4523</v>
      </c>
      <c r="B259" s="8">
        <v>5214505.9500000011</v>
      </c>
      <c r="C259" s="8">
        <v>1611400.9999999998</v>
      </c>
      <c r="D259" s="8">
        <v>0</v>
      </c>
      <c r="E259" s="8">
        <v>96260</v>
      </c>
      <c r="F259" s="8">
        <v>0</v>
      </c>
      <c r="G259" s="48">
        <v>0</v>
      </c>
      <c r="H259" s="45">
        <f t="shared" si="4"/>
        <v>0</v>
      </c>
      <c r="I259" s="8">
        <v>24534.649999999998</v>
      </c>
      <c r="J259" s="8">
        <v>25695.63</v>
      </c>
      <c r="K259" s="65">
        <v>35328</v>
      </c>
      <c r="L259" s="70">
        <v>1</v>
      </c>
    </row>
    <row r="260" spans="1:12" x14ac:dyDescent="0.3">
      <c r="A260" s="7">
        <v>4534</v>
      </c>
      <c r="B260" s="8">
        <v>5244594</v>
      </c>
      <c r="C260" s="8">
        <v>1872313.2599999995</v>
      </c>
      <c r="D260" s="8">
        <v>37283.020000000011</v>
      </c>
      <c r="E260" s="8">
        <v>85805</v>
      </c>
      <c r="F260" s="8">
        <v>0</v>
      </c>
      <c r="G260" s="48">
        <v>0</v>
      </c>
      <c r="H260" s="45">
        <f t="shared" si="4"/>
        <v>0</v>
      </c>
      <c r="I260" s="8">
        <v>15290</v>
      </c>
      <c r="J260" s="8">
        <v>26480.31</v>
      </c>
      <c r="K260" s="65">
        <v>165120</v>
      </c>
      <c r="L260" s="70">
        <v>1</v>
      </c>
    </row>
    <row r="261" spans="1:12" x14ac:dyDescent="0.3">
      <c r="A261" s="7">
        <v>4622</v>
      </c>
      <c r="B261" s="8">
        <v>5823988.7300000023</v>
      </c>
      <c r="C261" s="8">
        <v>2897646.28</v>
      </c>
      <c r="D261" s="8">
        <v>203531.88999999998</v>
      </c>
      <c r="E261" s="8">
        <v>30905</v>
      </c>
      <c r="F261" s="8">
        <v>0</v>
      </c>
      <c r="G261" s="48">
        <v>0</v>
      </c>
      <c r="H261" s="45">
        <f t="shared" si="4"/>
        <v>0</v>
      </c>
      <c r="I261" s="8">
        <v>15750.14</v>
      </c>
      <c r="J261" s="8">
        <v>0</v>
      </c>
      <c r="K261" s="65">
        <v>54272</v>
      </c>
      <c r="L261" s="70">
        <v>1</v>
      </c>
    </row>
    <row r="262" spans="1:12" x14ac:dyDescent="0.3">
      <c r="A262" s="7">
        <v>5200</v>
      </c>
      <c r="B262" s="8">
        <v>1906675.0999999999</v>
      </c>
      <c r="C262" s="8">
        <v>0</v>
      </c>
      <c r="D262" s="8">
        <v>54841.97</v>
      </c>
      <c r="E262" s="8">
        <v>195780</v>
      </c>
      <c r="F262" s="8">
        <v>61152</v>
      </c>
      <c r="G262" s="48">
        <v>279</v>
      </c>
      <c r="H262" s="45">
        <f t="shared" si="4"/>
        <v>61431</v>
      </c>
      <c r="I262" s="8">
        <v>30563.95</v>
      </c>
      <c r="J262" s="8">
        <v>0</v>
      </c>
      <c r="K262" s="65">
        <v>8550</v>
      </c>
      <c r="L262" s="70">
        <v>1</v>
      </c>
    </row>
    <row r="263" spans="1:12" x14ac:dyDescent="0.3">
      <c r="A263" s="7">
        <v>5201</v>
      </c>
      <c r="B263" s="8">
        <v>1222554.04</v>
      </c>
      <c r="C263" s="8">
        <v>0</v>
      </c>
      <c r="D263" s="8">
        <v>84985.91</v>
      </c>
      <c r="E263" s="8">
        <v>85755</v>
      </c>
      <c r="F263" s="8">
        <v>56089</v>
      </c>
      <c r="G263" s="48">
        <v>1737</v>
      </c>
      <c r="H263" s="45">
        <f t="shared" si="4"/>
        <v>57826</v>
      </c>
      <c r="I263" s="8">
        <v>13903.550000000001</v>
      </c>
      <c r="J263" s="8">
        <v>6992.5</v>
      </c>
      <c r="K263" s="65">
        <v>6451</v>
      </c>
      <c r="L263" s="70">
        <v>1</v>
      </c>
    </row>
    <row r="264" spans="1:12" x14ac:dyDescent="0.3">
      <c r="A264" s="7">
        <v>5203</v>
      </c>
      <c r="B264" s="8">
        <v>1910877</v>
      </c>
      <c r="C264" s="8">
        <v>0</v>
      </c>
      <c r="D264" s="8">
        <v>84284.579999999987</v>
      </c>
      <c r="E264" s="8">
        <v>25509</v>
      </c>
      <c r="F264" s="8">
        <v>20251</v>
      </c>
      <c r="G264" s="48">
        <v>0</v>
      </c>
      <c r="H264" s="45">
        <f t="shared" si="4"/>
        <v>20251</v>
      </c>
      <c r="I264" s="8">
        <v>1297.33</v>
      </c>
      <c r="J264" s="8">
        <v>8815</v>
      </c>
      <c r="K264" s="65">
        <v>5939</v>
      </c>
      <c r="L264" s="70">
        <v>1</v>
      </c>
    </row>
    <row r="265" spans="1:12" x14ac:dyDescent="0.3">
      <c r="A265" s="7">
        <v>5206</v>
      </c>
      <c r="B265" s="8">
        <v>2044656.1500000001</v>
      </c>
      <c r="C265" s="8">
        <v>0</v>
      </c>
      <c r="D265" s="8">
        <v>102786.02</v>
      </c>
      <c r="E265" s="8">
        <v>265342.53999999998</v>
      </c>
      <c r="F265" s="8">
        <v>20289</v>
      </c>
      <c r="G265" s="48">
        <v>0</v>
      </c>
      <c r="H265" s="45">
        <f t="shared" si="4"/>
        <v>20289</v>
      </c>
      <c r="I265" s="8">
        <v>43487.3</v>
      </c>
      <c r="J265" s="8">
        <v>8871.25</v>
      </c>
      <c r="K265" s="65">
        <v>9882</v>
      </c>
      <c r="L265" s="70">
        <v>1</v>
      </c>
    </row>
    <row r="266" spans="1:12" x14ac:dyDescent="0.3">
      <c r="A266" s="7">
        <v>5207</v>
      </c>
      <c r="B266" s="8">
        <v>1875545</v>
      </c>
      <c r="C266" s="8">
        <v>0</v>
      </c>
      <c r="D266" s="8">
        <v>61037.83</v>
      </c>
      <c r="E266" s="8">
        <v>101350</v>
      </c>
      <c r="F266" s="8">
        <v>89832</v>
      </c>
      <c r="G266" s="48">
        <v>-2539</v>
      </c>
      <c r="H266" s="45">
        <f t="shared" si="4"/>
        <v>87293</v>
      </c>
      <c r="I266" s="8">
        <v>12976.619999999999</v>
      </c>
      <c r="J266" s="8">
        <v>0</v>
      </c>
      <c r="K266" s="65">
        <v>11366</v>
      </c>
      <c r="L266" s="70">
        <v>1</v>
      </c>
    </row>
    <row r="267" spans="1:12" x14ac:dyDescent="0.3">
      <c r="A267" s="7">
        <v>5208</v>
      </c>
      <c r="B267" s="8">
        <v>556913.78999999992</v>
      </c>
      <c r="C267" s="8">
        <v>0</v>
      </c>
      <c r="D267" s="8">
        <v>9309.6</v>
      </c>
      <c r="E267" s="8">
        <v>37345</v>
      </c>
      <c r="F267" s="8">
        <v>18033</v>
      </c>
      <c r="G267" s="48">
        <v>0</v>
      </c>
      <c r="H267" s="45">
        <f t="shared" si="4"/>
        <v>18033</v>
      </c>
      <c r="I267" s="8">
        <v>7810.1100000000006</v>
      </c>
      <c r="J267" s="8">
        <v>0</v>
      </c>
      <c r="K267" s="65">
        <v>4864</v>
      </c>
      <c r="L267" s="70">
        <v>1</v>
      </c>
    </row>
    <row r="268" spans="1:12" x14ac:dyDescent="0.3">
      <c r="A268" s="7">
        <v>5212</v>
      </c>
      <c r="B268" s="8">
        <v>847326.59999999986</v>
      </c>
      <c r="C268" s="8">
        <v>0</v>
      </c>
      <c r="D268" s="8">
        <v>68550.740000000005</v>
      </c>
      <c r="E268" s="8">
        <v>53835</v>
      </c>
      <c r="F268" s="8">
        <v>64089</v>
      </c>
      <c r="G268" s="48">
        <v>2403</v>
      </c>
      <c r="H268" s="45">
        <f t="shared" si="4"/>
        <v>66492</v>
      </c>
      <c r="I268" s="8">
        <v>7485.21</v>
      </c>
      <c r="J268" s="8">
        <v>5912.5</v>
      </c>
      <c r="K268" s="65">
        <v>3942</v>
      </c>
      <c r="L268" s="70">
        <v>1</v>
      </c>
    </row>
    <row r="269" spans="1:12" x14ac:dyDescent="0.3">
      <c r="A269" s="7">
        <v>5213</v>
      </c>
      <c r="B269" s="8">
        <v>1956315.7500000005</v>
      </c>
      <c r="C269" s="8">
        <v>0</v>
      </c>
      <c r="D269" s="8">
        <v>94686.78</v>
      </c>
      <c r="E269" s="8">
        <v>101510</v>
      </c>
      <c r="F269" s="8">
        <v>83106</v>
      </c>
      <c r="G269" s="48">
        <v>-2285</v>
      </c>
      <c r="H269" s="45">
        <f t="shared" si="4"/>
        <v>80821</v>
      </c>
      <c r="I269" s="8">
        <v>8039.6600000000008</v>
      </c>
      <c r="J269" s="8">
        <v>0</v>
      </c>
      <c r="K269" s="65">
        <v>8550</v>
      </c>
      <c r="L269" s="70">
        <v>1</v>
      </c>
    </row>
    <row r="270" spans="1:12" x14ac:dyDescent="0.3">
      <c r="A270" s="7">
        <v>5214</v>
      </c>
      <c r="B270" s="8">
        <v>1618218.74</v>
      </c>
      <c r="C270" s="8">
        <v>0</v>
      </c>
      <c r="D270" s="8">
        <v>76196.709999999992</v>
      </c>
      <c r="E270" s="8">
        <v>95585</v>
      </c>
      <c r="F270" s="8">
        <v>75568</v>
      </c>
      <c r="G270" s="48">
        <v>-694</v>
      </c>
      <c r="H270" s="45">
        <f t="shared" si="4"/>
        <v>74874</v>
      </c>
      <c r="I270" s="8">
        <v>5179.41</v>
      </c>
      <c r="J270" s="8">
        <v>0</v>
      </c>
      <c r="K270" s="65">
        <v>6195</v>
      </c>
      <c r="L270" s="70">
        <v>1</v>
      </c>
    </row>
    <row r="271" spans="1:12" x14ac:dyDescent="0.3">
      <c r="A271" s="7">
        <v>5218</v>
      </c>
      <c r="B271" s="8">
        <v>1366948.7000000002</v>
      </c>
      <c r="C271" s="8">
        <v>0</v>
      </c>
      <c r="D271" s="8">
        <v>96406.88</v>
      </c>
      <c r="E271" s="8">
        <v>105390</v>
      </c>
      <c r="F271" s="8">
        <v>44693</v>
      </c>
      <c r="G271" s="48">
        <v>2878</v>
      </c>
      <c r="H271" s="45">
        <f t="shared" si="4"/>
        <v>47571</v>
      </c>
      <c r="I271" s="8">
        <v>16714.599999999999</v>
      </c>
      <c r="J271" s="8">
        <v>7471.9800000000005</v>
      </c>
      <c r="K271" s="65">
        <v>8346</v>
      </c>
      <c r="L271" s="70">
        <v>1</v>
      </c>
    </row>
    <row r="272" spans="1:12" x14ac:dyDescent="0.3">
      <c r="A272" s="7">
        <v>5221</v>
      </c>
      <c r="B272" s="8">
        <v>2140942.2899999996</v>
      </c>
      <c r="C272" s="8">
        <v>0</v>
      </c>
      <c r="D272" s="8">
        <v>172940.02000000002</v>
      </c>
      <c r="E272" s="8">
        <v>213900</v>
      </c>
      <c r="F272" s="8">
        <v>70268</v>
      </c>
      <c r="G272" s="48">
        <v>-2002</v>
      </c>
      <c r="H272" s="45">
        <f t="shared" si="4"/>
        <v>68266</v>
      </c>
      <c r="I272" s="8">
        <v>34590</v>
      </c>
      <c r="J272" s="8">
        <v>8905</v>
      </c>
      <c r="K272" s="65">
        <v>12110</v>
      </c>
      <c r="L272" s="70">
        <v>1</v>
      </c>
    </row>
    <row r="273" spans="1:12" x14ac:dyDescent="0.3">
      <c r="A273" s="7">
        <v>5223</v>
      </c>
      <c r="B273" s="8">
        <v>1191571.8700000001</v>
      </c>
      <c r="C273" s="8">
        <v>0</v>
      </c>
      <c r="D273" s="8">
        <v>37108.26</v>
      </c>
      <c r="E273" s="8">
        <v>116020</v>
      </c>
      <c r="F273" s="8">
        <v>18485</v>
      </c>
      <c r="G273" s="48">
        <v>0</v>
      </c>
      <c r="H273" s="45">
        <f t="shared" si="4"/>
        <v>18485</v>
      </c>
      <c r="I273" s="8">
        <v>20295.21</v>
      </c>
      <c r="J273" s="8">
        <v>6835</v>
      </c>
      <c r="K273" s="65">
        <v>25200</v>
      </c>
      <c r="L273" s="70">
        <v>1</v>
      </c>
    </row>
    <row r="274" spans="1:12" x14ac:dyDescent="0.3">
      <c r="A274" s="7">
        <v>5225</v>
      </c>
      <c r="B274" s="8">
        <v>890970.62000000023</v>
      </c>
      <c r="C274" s="8">
        <v>0</v>
      </c>
      <c r="D274" s="8">
        <v>123081.02</v>
      </c>
      <c r="E274" s="8">
        <v>94150</v>
      </c>
      <c r="F274" s="8">
        <v>38700</v>
      </c>
      <c r="G274" s="48">
        <v>2113</v>
      </c>
      <c r="H274" s="45">
        <f t="shared" si="4"/>
        <v>40813</v>
      </c>
      <c r="I274" s="8">
        <v>12060.58</v>
      </c>
      <c r="J274" s="8">
        <v>6148.75</v>
      </c>
      <c r="K274" s="65">
        <v>3507</v>
      </c>
      <c r="L274" s="70">
        <v>1</v>
      </c>
    </row>
    <row r="275" spans="1:12" x14ac:dyDescent="0.3">
      <c r="A275" s="7">
        <v>5226</v>
      </c>
      <c r="B275" s="8">
        <v>2302589.0000000005</v>
      </c>
      <c r="C275" s="8">
        <v>0</v>
      </c>
      <c r="D275" s="8">
        <v>114891.22</v>
      </c>
      <c r="E275" s="8">
        <v>149300</v>
      </c>
      <c r="F275" s="8">
        <v>21056</v>
      </c>
      <c r="G275" s="48">
        <v>0</v>
      </c>
      <c r="H275" s="45">
        <f t="shared" si="4"/>
        <v>21056</v>
      </c>
      <c r="I275" s="8">
        <v>9178.119999999999</v>
      </c>
      <c r="J275" s="8">
        <v>9602.5</v>
      </c>
      <c r="K275" s="65">
        <v>10189</v>
      </c>
      <c r="L275" s="70">
        <v>1</v>
      </c>
    </row>
    <row r="276" spans="1:12" x14ac:dyDescent="0.3">
      <c r="A276" s="7">
        <v>5407</v>
      </c>
      <c r="B276" s="8">
        <v>7193486.7299999986</v>
      </c>
      <c r="C276" s="8">
        <v>437605.15</v>
      </c>
      <c r="D276" s="8">
        <v>174274.62000000002</v>
      </c>
      <c r="E276" s="8">
        <v>393222.5</v>
      </c>
      <c r="F276" s="8">
        <v>0</v>
      </c>
      <c r="G276" s="48">
        <v>0</v>
      </c>
      <c r="H276" s="45">
        <f t="shared" si="4"/>
        <v>0</v>
      </c>
      <c r="I276" s="8">
        <v>141330.79</v>
      </c>
      <c r="J276" s="8">
        <v>19825.939999999999</v>
      </c>
      <c r="K276" s="65">
        <v>37376</v>
      </c>
      <c r="L276" s="70">
        <v>1</v>
      </c>
    </row>
    <row r="277" spans="1:12" x14ac:dyDescent="0.3">
      <c r="A277" s="7">
        <v>5412</v>
      </c>
      <c r="B277" s="8">
        <v>4943714.8199999994</v>
      </c>
      <c r="C277" s="8">
        <v>2649995.4800000004</v>
      </c>
      <c r="D277" s="8">
        <v>374287.10000000003</v>
      </c>
      <c r="E277" s="8">
        <v>51020</v>
      </c>
      <c r="F277" s="8">
        <v>0</v>
      </c>
      <c r="G277" s="48">
        <v>0</v>
      </c>
      <c r="H277" s="45">
        <f t="shared" si="4"/>
        <v>0</v>
      </c>
      <c r="I277" s="8">
        <v>28127.510000000002</v>
      </c>
      <c r="J277" s="8">
        <v>27985</v>
      </c>
      <c r="K277" s="65">
        <v>32256</v>
      </c>
      <c r="L277" s="70">
        <v>1</v>
      </c>
    </row>
    <row r="278" spans="1:12" x14ac:dyDescent="0.3">
      <c r="A278" s="7">
        <v>5425</v>
      </c>
      <c r="B278" s="8">
        <v>7407573.7600000016</v>
      </c>
      <c r="C278" s="8">
        <v>716818.9</v>
      </c>
      <c r="D278" s="8">
        <v>820683.95000000019</v>
      </c>
      <c r="E278" s="8">
        <v>258991</v>
      </c>
      <c r="F278" s="8">
        <v>0</v>
      </c>
      <c r="G278" s="48">
        <v>0</v>
      </c>
      <c r="H278" s="45">
        <f t="shared" si="4"/>
        <v>0</v>
      </c>
      <c r="I278" s="8">
        <v>146120.41</v>
      </c>
      <c r="J278" s="8">
        <v>21603.440000000002</v>
      </c>
      <c r="K278" s="65">
        <v>33792</v>
      </c>
      <c r="L278" s="70">
        <v>1</v>
      </c>
    </row>
    <row r="279" spans="1:12" x14ac:dyDescent="0.3">
      <c r="A279" s="7">
        <v>5426</v>
      </c>
      <c r="B279" s="8">
        <v>4901140.7600000007</v>
      </c>
      <c r="C279" s="8">
        <v>442871.90000000008</v>
      </c>
      <c r="D279" s="8">
        <v>120325.36999999998</v>
      </c>
      <c r="E279" s="8">
        <v>342139.39</v>
      </c>
      <c r="F279" s="8">
        <v>0</v>
      </c>
      <c r="G279" s="48">
        <v>0</v>
      </c>
      <c r="H279" s="45">
        <f t="shared" si="4"/>
        <v>0</v>
      </c>
      <c r="I279" s="8">
        <v>69988.56</v>
      </c>
      <c r="J279" s="8">
        <v>15978.439999999999</v>
      </c>
      <c r="K279" s="65">
        <v>18839</v>
      </c>
      <c r="L279" s="70">
        <v>1</v>
      </c>
    </row>
    <row r="280" spans="1:12" x14ac:dyDescent="0.3">
      <c r="A280" s="7">
        <v>5431</v>
      </c>
      <c r="B280" s="8">
        <v>6433925.8400000008</v>
      </c>
      <c r="C280" s="8">
        <v>866270.83000000007</v>
      </c>
      <c r="D280" s="8">
        <v>267252.12000000005</v>
      </c>
      <c r="E280" s="8">
        <v>283802</v>
      </c>
      <c r="F280" s="8">
        <v>0</v>
      </c>
      <c r="G280" s="48">
        <v>0</v>
      </c>
      <c r="H280" s="45">
        <f t="shared" si="4"/>
        <v>0</v>
      </c>
      <c r="I280" s="8">
        <v>65472.47</v>
      </c>
      <c r="J280" s="8">
        <v>20717.5</v>
      </c>
      <c r="K280" s="65">
        <v>44544</v>
      </c>
      <c r="L280" s="70">
        <v>1</v>
      </c>
    </row>
    <row r="281" spans="1:12" x14ac:dyDescent="0.3">
      <c r="A281" s="7">
        <v>5447</v>
      </c>
      <c r="B281" s="8">
        <v>8932887.0299999993</v>
      </c>
      <c r="C281" s="8">
        <v>774865.43</v>
      </c>
      <c r="D281" s="8">
        <v>182789.84</v>
      </c>
      <c r="E281" s="8">
        <v>634183.71</v>
      </c>
      <c r="F281" s="8">
        <v>80770</v>
      </c>
      <c r="G281" s="48">
        <v>2795</v>
      </c>
      <c r="H281" s="45">
        <f t="shared" si="4"/>
        <v>83565</v>
      </c>
      <c r="I281" s="8">
        <v>138021.72</v>
      </c>
      <c r="J281" s="8">
        <v>29273.13</v>
      </c>
      <c r="K281" s="65">
        <v>69380</v>
      </c>
      <c r="L281" s="70">
        <v>1</v>
      </c>
    </row>
    <row r="282" spans="1:12" x14ac:dyDescent="0.3">
      <c r="A282" s="7">
        <v>5456</v>
      </c>
      <c r="B282" s="8">
        <v>6239669.540000001</v>
      </c>
      <c r="C282" s="8">
        <v>909530.69999999984</v>
      </c>
      <c r="D282" s="8">
        <v>51801.080000000009</v>
      </c>
      <c r="E282" s="8">
        <v>267297.49999999994</v>
      </c>
      <c r="F282" s="8">
        <v>0</v>
      </c>
      <c r="G282" s="48">
        <v>0</v>
      </c>
      <c r="H282" s="45">
        <f t="shared" si="4"/>
        <v>0</v>
      </c>
      <c r="I282" s="8">
        <v>98707.62</v>
      </c>
      <c r="J282" s="8">
        <v>20346.25</v>
      </c>
      <c r="K282" s="65">
        <v>34560</v>
      </c>
      <c r="L282" s="70">
        <v>1</v>
      </c>
    </row>
    <row r="283" spans="1:12" x14ac:dyDescent="0.3">
      <c r="A283" s="7">
        <v>5459</v>
      </c>
      <c r="B283" s="8">
        <v>4034702.4100000011</v>
      </c>
      <c r="C283" s="8">
        <v>819500.86</v>
      </c>
      <c r="D283" s="8">
        <v>35833.17</v>
      </c>
      <c r="E283" s="8">
        <v>135080</v>
      </c>
      <c r="F283" s="8">
        <v>0</v>
      </c>
      <c r="G283" s="48">
        <v>0</v>
      </c>
      <c r="H283" s="45">
        <f t="shared" si="4"/>
        <v>0</v>
      </c>
      <c r="I283" s="8">
        <v>43838.5</v>
      </c>
      <c r="J283" s="8">
        <v>18082.189999999999</v>
      </c>
      <c r="K283" s="65">
        <v>17818</v>
      </c>
      <c r="L283" s="70">
        <v>1</v>
      </c>
    </row>
    <row r="284" spans="1:12" x14ac:dyDescent="0.3">
      <c r="A284" s="7">
        <v>5461</v>
      </c>
      <c r="B284" s="8">
        <v>7687142.4200000009</v>
      </c>
      <c r="C284" s="8">
        <v>1990343.84</v>
      </c>
      <c r="D284" s="8">
        <v>71477.759999999995</v>
      </c>
      <c r="E284" s="8">
        <v>265525</v>
      </c>
      <c r="F284" s="8">
        <v>0</v>
      </c>
      <c r="G284" s="48">
        <v>0</v>
      </c>
      <c r="H284" s="45">
        <f t="shared" si="4"/>
        <v>0</v>
      </c>
      <c r="I284" s="8">
        <v>87852.06</v>
      </c>
      <c r="J284" s="8">
        <v>0</v>
      </c>
      <c r="K284" s="65">
        <v>50944</v>
      </c>
      <c r="L284" s="70">
        <v>1</v>
      </c>
    </row>
    <row r="285" spans="1:12" x14ac:dyDescent="0.3">
      <c r="A285" s="7">
        <v>5468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48">
        <v>0</v>
      </c>
      <c r="H285" s="45">
        <f t="shared" si="4"/>
        <v>0</v>
      </c>
      <c r="I285" s="8">
        <v>0</v>
      </c>
      <c r="J285" s="8">
        <v>0</v>
      </c>
      <c r="K285" s="65">
        <v>88320</v>
      </c>
      <c r="L285" s="70">
        <v>1</v>
      </c>
    </row>
    <row r="286" spans="1:12" x14ac:dyDescent="0.3">
      <c r="A286" s="7">
        <v>7002</v>
      </c>
      <c r="B286" s="8">
        <v>3098938.6999999997</v>
      </c>
      <c r="C286" s="8">
        <v>1100536.03</v>
      </c>
      <c r="D286" s="8">
        <v>4787089.1099999994</v>
      </c>
      <c r="E286" s="8">
        <v>111650</v>
      </c>
      <c r="F286" s="8">
        <v>0</v>
      </c>
      <c r="G286" s="48">
        <v>0</v>
      </c>
      <c r="H286" s="45">
        <f t="shared" si="4"/>
        <v>0</v>
      </c>
      <c r="I286" s="8">
        <v>158105.69</v>
      </c>
      <c r="J286" s="8">
        <v>19288.75</v>
      </c>
      <c r="K286" s="65">
        <v>0</v>
      </c>
      <c r="L286" s="69"/>
    </row>
    <row r="287" spans="1:12" x14ac:dyDescent="0.3">
      <c r="A287" s="7">
        <v>7021</v>
      </c>
      <c r="B287" s="8">
        <v>1373760.1099999996</v>
      </c>
      <c r="C287" s="8">
        <v>304655.87</v>
      </c>
      <c r="D287" s="8">
        <v>4853694.3100000005</v>
      </c>
      <c r="E287" s="8">
        <v>30910</v>
      </c>
      <c r="F287" s="8">
        <v>22349</v>
      </c>
      <c r="G287" s="48">
        <v>-2425</v>
      </c>
      <c r="H287" s="45">
        <f t="shared" si="4"/>
        <v>19924</v>
      </c>
      <c r="I287" s="8">
        <v>31296.790000000005</v>
      </c>
      <c r="J287" s="8">
        <v>9720.630000000001</v>
      </c>
      <c r="K287" s="65">
        <v>0</v>
      </c>
      <c r="L287" s="69"/>
    </row>
    <row r="288" spans="1:12" x14ac:dyDescent="0.3">
      <c r="A288" s="7">
        <v>7032</v>
      </c>
      <c r="B288" s="8">
        <v>2613274.36</v>
      </c>
      <c r="C288" s="8">
        <v>0</v>
      </c>
      <c r="D288" s="8">
        <v>2277313.85</v>
      </c>
      <c r="E288" s="8">
        <v>220222</v>
      </c>
      <c r="F288" s="8">
        <v>17664</v>
      </c>
      <c r="G288" s="48">
        <v>-389</v>
      </c>
      <c r="H288" s="45">
        <f t="shared" si="4"/>
        <v>17275</v>
      </c>
      <c r="I288" s="8">
        <v>145228.16999999998</v>
      </c>
      <c r="J288" s="8">
        <v>15745</v>
      </c>
      <c r="K288" s="65">
        <v>0</v>
      </c>
      <c r="L288" s="69"/>
    </row>
    <row r="289" spans="1:12" x14ac:dyDescent="0.3">
      <c r="A289" s="7">
        <v>7033</v>
      </c>
      <c r="B289" s="8">
        <v>1197176.48</v>
      </c>
      <c r="C289" s="8">
        <v>0</v>
      </c>
      <c r="D289" s="8">
        <v>1279644.5</v>
      </c>
      <c r="E289" s="8">
        <v>101712.5</v>
      </c>
      <c r="F289" s="8">
        <v>16343</v>
      </c>
      <c r="G289" s="48">
        <v>0</v>
      </c>
      <c r="H289" s="45">
        <f t="shared" si="4"/>
        <v>16343</v>
      </c>
      <c r="I289" s="8">
        <v>68923</v>
      </c>
      <c r="J289" s="8">
        <v>9619.380000000001</v>
      </c>
      <c r="K289" s="65">
        <v>0</v>
      </c>
      <c r="L289" s="69"/>
    </row>
    <row r="290" spans="1:12" x14ac:dyDescent="0.3">
      <c r="A290" s="7">
        <v>7039</v>
      </c>
      <c r="B290" s="8">
        <v>2721845.7199999997</v>
      </c>
      <c r="C290" s="8">
        <v>402355.33999999997</v>
      </c>
      <c r="D290" s="8">
        <v>2416222.2999999998</v>
      </c>
      <c r="E290" s="8">
        <v>119210</v>
      </c>
      <c r="F290" s="8">
        <v>27370</v>
      </c>
      <c r="G290" s="48">
        <v>1870</v>
      </c>
      <c r="H290" s="45">
        <f t="shared" si="4"/>
        <v>29240</v>
      </c>
      <c r="I290" s="8">
        <v>79872.66</v>
      </c>
      <c r="J290" s="8">
        <v>17365</v>
      </c>
      <c r="K290" s="65">
        <v>0</v>
      </c>
      <c r="L290" s="69"/>
    </row>
    <row r="291" spans="1:12" x14ac:dyDescent="0.3">
      <c r="A291" s="7">
        <v>7040</v>
      </c>
      <c r="B291" s="8">
        <v>2709726.22</v>
      </c>
      <c r="C291" s="8">
        <v>316772.32</v>
      </c>
      <c r="D291" s="8">
        <v>2601124.8499999996</v>
      </c>
      <c r="E291" s="8">
        <v>133800</v>
      </c>
      <c r="F291" s="8">
        <v>28889</v>
      </c>
      <c r="G291" s="48">
        <v>1686</v>
      </c>
      <c r="H291" s="45">
        <f t="shared" si="4"/>
        <v>30575</v>
      </c>
      <c r="I291" s="8">
        <v>72816.89</v>
      </c>
      <c r="J291" s="8">
        <v>16058.880000000001</v>
      </c>
      <c r="K291" s="65">
        <v>0</v>
      </c>
      <c r="L291" s="69"/>
    </row>
    <row r="292" spans="1:12" x14ac:dyDescent="0.3">
      <c r="A292" s="7">
        <v>7041</v>
      </c>
      <c r="B292" s="8">
        <v>1888520.6800000002</v>
      </c>
      <c r="C292" s="8">
        <v>387423.47000000003</v>
      </c>
      <c r="D292" s="8">
        <v>2183980.23</v>
      </c>
      <c r="E292" s="8">
        <v>114368</v>
      </c>
      <c r="F292" s="8">
        <v>0</v>
      </c>
      <c r="G292" s="48">
        <v>0</v>
      </c>
      <c r="H292" s="45">
        <f t="shared" si="4"/>
        <v>0</v>
      </c>
      <c r="I292" s="8">
        <v>79123.44</v>
      </c>
      <c r="J292" s="8">
        <v>13644.060000000001</v>
      </c>
      <c r="K292" s="65">
        <v>0</v>
      </c>
      <c r="L292" s="69"/>
    </row>
    <row r="293" spans="1:12" x14ac:dyDescent="0.3">
      <c r="A293" s="7">
        <v>7043</v>
      </c>
      <c r="B293" s="8">
        <v>3718521.0000000005</v>
      </c>
      <c r="C293" s="8">
        <v>1125263.79</v>
      </c>
      <c r="D293" s="8">
        <v>3695398.9899999998</v>
      </c>
      <c r="E293" s="8">
        <v>229130</v>
      </c>
      <c r="F293" s="8">
        <v>36192</v>
      </c>
      <c r="G293" s="48">
        <v>-374</v>
      </c>
      <c r="H293" s="45">
        <f t="shared" si="4"/>
        <v>35818</v>
      </c>
      <c r="I293" s="8">
        <v>155421.4</v>
      </c>
      <c r="J293" s="8">
        <v>23895.63</v>
      </c>
      <c r="K293" s="65">
        <v>0</v>
      </c>
      <c r="L293" s="69"/>
    </row>
    <row r="294" spans="1:12" x14ac:dyDescent="0.3">
      <c r="A294" s="7">
        <v>7044</v>
      </c>
      <c r="B294" s="8">
        <v>1770688.5000000002</v>
      </c>
      <c r="C294" s="8">
        <v>0</v>
      </c>
      <c r="D294" s="8">
        <v>1849373.28</v>
      </c>
      <c r="E294" s="8">
        <v>138948</v>
      </c>
      <c r="F294" s="8">
        <v>16828</v>
      </c>
      <c r="G294" s="48">
        <v>0</v>
      </c>
      <c r="H294" s="45">
        <f t="shared" si="4"/>
        <v>16828</v>
      </c>
      <c r="I294" s="8">
        <v>97525.11</v>
      </c>
      <c r="J294" s="8">
        <v>11188.75</v>
      </c>
      <c r="K294" s="65">
        <v>0</v>
      </c>
      <c r="L294" s="69"/>
    </row>
    <row r="295" spans="1:12" x14ac:dyDescent="0.3">
      <c r="A295" s="7">
        <v>7045</v>
      </c>
      <c r="B295" s="8">
        <v>1704263.76</v>
      </c>
      <c r="C295" s="8">
        <v>0</v>
      </c>
      <c r="D295" s="8">
        <v>1502921.75</v>
      </c>
      <c r="E295" s="8">
        <v>158714</v>
      </c>
      <c r="F295" s="8">
        <v>16932</v>
      </c>
      <c r="G295" s="48">
        <v>0</v>
      </c>
      <c r="H295" s="45">
        <f t="shared" si="4"/>
        <v>16932</v>
      </c>
      <c r="I295" s="8">
        <v>92453.31</v>
      </c>
      <c r="J295" s="8">
        <v>11897.5</v>
      </c>
      <c r="K295" s="65">
        <v>0</v>
      </c>
      <c r="L295" s="69"/>
    </row>
    <row r="296" spans="1:12" x14ac:dyDescent="0.3">
      <c r="A296" s="7">
        <v>7051</v>
      </c>
      <c r="B296" s="8">
        <v>2920305.35</v>
      </c>
      <c r="C296" s="8">
        <v>364236.72</v>
      </c>
      <c r="D296" s="8">
        <v>2491246.21</v>
      </c>
      <c r="E296" s="8">
        <v>117000</v>
      </c>
      <c r="F296" s="8">
        <v>28380</v>
      </c>
      <c r="G296" s="48">
        <v>6010</v>
      </c>
      <c r="H296" s="45">
        <f t="shared" si="4"/>
        <v>34390</v>
      </c>
      <c r="I296" s="8">
        <v>80416.960000000006</v>
      </c>
      <c r="J296" s="8">
        <v>15998.130000000001</v>
      </c>
      <c r="K296" s="65">
        <v>0</v>
      </c>
      <c r="L296" s="69"/>
    </row>
    <row r="297" spans="1:12" x14ac:dyDescent="0.3">
      <c r="A297" s="7">
        <v>7052</v>
      </c>
      <c r="B297" s="8">
        <v>1402930.1500000001</v>
      </c>
      <c r="C297" s="8">
        <v>586126.35</v>
      </c>
      <c r="D297" s="8">
        <v>2050283.1199999999</v>
      </c>
      <c r="E297" s="8">
        <v>44992.5</v>
      </c>
      <c r="F297" s="8">
        <v>13667</v>
      </c>
      <c r="G297" s="48">
        <v>0</v>
      </c>
      <c r="H297" s="45">
        <f t="shared" si="4"/>
        <v>13667</v>
      </c>
      <c r="I297" s="8">
        <v>60292.480000000003</v>
      </c>
      <c r="J297" s="8">
        <v>11948.130000000001</v>
      </c>
      <c r="K297" s="65">
        <v>0</v>
      </c>
      <c r="L297" s="69"/>
    </row>
    <row r="298" spans="1:12" x14ac:dyDescent="0.3">
      <c r="A298" s="7">
        <v>7056</v>
      </c>
      <c r="B298" s="8">
        <v>8315612.0600000005</v>
      </c>
      <c r="C298" s="8">
        <v>746067.8</v>
      </c>
      <c r="D298" s="8">
        <v>5647010.1200000001</v>
      </c>
      <c r="E298" s="8">
        <v>368084</v>
      </c>
      <c r="F298" s="8">
        <v>60312</v>
      </c>
      <c r="G298" s="48">
        <v>7676</v>
      </c>
      <c r="H298" s="45">
        <f t="shared" si="4"/>
        <v>67988</v>
      </c>
      <c r="I298" s="8">
        <v>232388.84999999998</v>
      </c>
      <c r="J298" s="8">
        <v>40257.630000000005</v>
      </c>
      <c r="K298" s="65">
        <v>0</v>
      </c>
      <c r="L298" s="69"/>
    </row>
    <row r="299" spans="1:12" x14ac:dyDescent="0.3">
      <c r="A299" s="7">
        <v>7058</v>
      </c>
      <c r="B299" s="8">
        <v>1105253.21</v>
      </c>
      <c r="C299" s="8">
        <v>108169.29999999999</v>
      </c>
      <c r="D299" s="8">
        <v>3078305.22</v>
      </c>
      <c r="E299" s="8">
        <v>81493</v>
      </c>
      <c r="F299" s="8">
        <v>25612</v>
      </c>
      <c r="G299" s="48">
        <v>-5950</v>
      </c>
      <c r="H299" s="45">
        <f t="shared" si="4"/>
        <v>19662</v>
      </c>
      <c r="I299" s="8">
        <v>26937.45</v>
      </c>
      <c r="J299" s="8">
        <v>8860</v>
      </c>
      <c r="K299" s="65">
        <v>0</v>
      </c>
      <c r="L299" s="69"/>
    </row>
    <row r="300" spans="1:12" x14ac:dyDescent="0.3">
      <c r="A300" s="7">
        <v>7062</v>
      </c>
      <c r="B300" s="8">
        <v>1164853.22</v>
      </c>
      <c r="C300" s="8">
        <v>0</v>
      </c>
      <c r="D300" s="8">
        <v>1281373.4099999997</v>
      </c>
      <c r="E300" s="8">
        <v>99160</v>
      </c>
      <c r="F300" s="8">
        <v>16324</v>
      </c>
      <c r="G300" s="48">
        <v>0</v>
      </c>
      <c r="H300" s="45">
        <f t="shared" si="4"/>
        <v>16324</v>
      </c>
      <c r="I300" s="8">
        <v>38643.32</v>
      </c>
      <c r="J300" s="8">
        <v>9416.880000000001</v>
      </c>
      <c r="K300" s="65">
        <v>0</v>
      </c>
      <c r="L300" s="69"/>
    </row>
    <row r="301" spans="1:12" x14ac:dyDescent="0.3">
      <c r="A301" s="7">
        <v>7063</v>
      </c>
      <c r="B301" s="8">
        <v>3645670.0700000003</v>
      </c>
      <c r="C301" s="8">
        <v>447291.47</v>
      </c>
      <c r="D301" s="8">
        <v>3145714.7500000005</v>
      </c>
      <c r="E301" s="8">
        <v>185245</v>
      </c>
      <c r="F301" s="8">
        <v>40946</v>
      </c>
      <c r="G301" s="48">
        <v>-3606</v>
      </c>
      <c r="H301" s="45">
        <f t="shared" si="4"/>
        <v>37340</v>
      </c>
      <c r="I301" s="8">
        <v>116421.91999999998</v>
      </c>
      <c r="J301" s="8">
        <v>21010</v>
      </c>
      <c r="K301" s="65">
        <v>0</v>
      </c>
      <c r="L301" s="69"/>
    </row>
    <row r="302" spans="1:12" x14ac:dyDescent="0.3">
      <c r="A302" s="7">
        <v>7067</v>
      </c>
      <c r="B302" s="8">
        <v>893938.45000000007</v>
      </c>
      <c r="C302" s="8">
        <v>0</v>
      </c>
      <c r="D302" s="8">
        <v>1059601.1600000001</v>
      </c>
      <c r="E302" s="8">
        <v>49543</v>
      </c>
      <c r="F302" s="8">
        <v>0</v>
      </c>
      <c r="G302" s="48">
        <v>0</v>
      </c>
      <c r="H302" s="45">
        <f t="shared" si="4"/>
        <v>0</v>
      </c>
      <c r="I302" s="8">
        <v>52955.19</v>
      </c>
      <c r="J302" s="8">
        <v>8050</v>
      </c>
      <c r="K302" s="65">
        <v>0</v>
      </c>
      <c r="L302" s="69"/>
    </row>
    <row r="303" spans="1:12" x14ac:dyDescent="0.3">
      <c r="A303" s="7">
        <v>7069</v>
      </c>
      <c r="B303" s="8">
        <v>3558617.87</v>
      </c>
      <c r="C303" s="8">
        <v>449119.21</v>
      </c>
      <c r="D303" s="8">
        <v>3180552.79</v>
      </c>
      <c r="E303" s="8">
        <v>135435</v>
      </c>
      <c r="F303" s="8">
        <v>45586</v>
      </c>
      <c r="G303" s="48">
        <v>0</v>
      </c>
      <c r="H303" s="45">
        <f t="shared" si="4"/>
        <v>45586</v>
      </c>
      <c r="I303" s="8">
        <v>102471.17</v>
      </c>
      <c r="J303" s="8">
        <v>20438.95</v>
      </c>
      <c r="K303" s="65">
        <v>0</v>
      </c>
      <c r="L303" s="69"/>
    </row>
    <row r="304" spans="1:12" x14ac:dyDescent="0.3">
      <c r="A304" s="7">
        <v>7070</v>
      </c>
      <c r="B304" s="8">
        <v>2093585.8200000003</v>
      </c>
      <c r="C304" s="8">
        <v>550699.68999999994</v>
      </c>
      <c r="D304" s="8">
        <v>1647141.4699999997</v>
      </c>
      <c r="E304" s="8">
        <v>92755</v>
      </c>
      <c r="F304" s="8">
        <v>30464</v>
      </c>
      <c r="G304" s="48">
        <v>-2404</v>
      </c>
      <c r="H304" s="45">
        <f t="shared" si="4"/>
        <v>28060</v>
      </c>
      <c r="I304" s="8">
        <v>76087.53</v>
      </c>
      <c r="J304" s="8">
        <v>14734.529999999999</v>
      </c>
      <c r="K304" s="65">
        <v>0</v>
      </c>
      <c r="L304" s="69"/>
    </row>
    <row r="305" spans="1:12" x14ac:dyDescent="0.3">
      <c r="A305" s="7">
        <v>7072</v>
      </c>
      <c r="B305" s="8">
        <v>3998542.03</v>
      </c>
      <c r="C305" s="8">
        <v>450126.55</v>
      </c>
      <c r="D305" s="8">
        <v>3682294.26</v>
      </c>
      <c r="E305" s="8">
        <v>205508.75</v>
      </c>
      <c r="F305" s="8">
        <v>36226</v>
      </c>
      <c r="G305" s="48">
        <v>0</v>
      </c>
      <c r="H305" s="45">
        <f t="shared" si="4"/>
        <v>36226</v>
      </c>
      <c r="I305" s="8">
        <v>114934.20000000001</v>
      </c>
      <c r="J305" s="8">
        <v>23204.09</v>
      </c>
      <c r="K305" s="65">
        <v>0</v>
      </c>
      <c r="L305" s="69"/>
    </row>
    <row r="306" spans="1:12" x14ac:dyDescent="0.3">
      <c r="A306" s="7">
        <v>7073</v>
      </c>
      <c r="B306" s="8">
        <v>2376416.5799999991</v>
      </c>
      <c r="C306" s="8">
        <v>131506.75</v>
      </c>
      <c r="D306" s="8">
        <v>2337508.3199999998</v>
      </c>
      <c r="E306" s="8">
        <v>167115</v>
      </c>
      <c r="F306" s="8">
        <v>26675</v>
      </c>
      <c r="G306" s="48">
        <v>-2136</v>
      </c>
      <c r="H306" s="45">
        <f t="shared" si="4"/>
        <v>24539</v>
      </c>
      <c r="I306" s="8">
        <v>116689.26000000001</v>
      </c>
      <c r="J306" s="8">
        <v>14985.630000000001</v>
      </c>
      <c r="K306" s="65">
        <v>0</v>
      </c>
      <c r="L306" s="69"/>
    </row>
    <row r="307" spans="1:12" x14ac:dyDescent="0.3">
      <c r="A307" s="7">
        <v>9999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48">
        <v>-1815</v>
      </c>
      <c r="H307" s="45">
        <f t="shared" si="4"/>
        <v>-1815</v>
      </c>
      <c r="I307" s="8">
        <v>0</v>
      </c>
      <c r="J307" s="8">
        <v>0</v>
      </c>
      <c r="K307" s="70">
        <v>9062</v>
      </c>
      <c r="L307" s="70">
        <v>1</v>
      </c>
    </row>
  </sheetData>
  <autoFilter ref="A2:M307" xr:uid="{259F673D-5730-4065-B1B7-4DA977899F5B}"/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8509-957F-403E-871E-B17BFB3CAE01}">
  <sheetPr>
    <tabColor rgb="FF66FF99"/>
  </sheetPr>
  <dimension ref="A1:B306"/>
  <sheetViews>
    <sheetView workbookViewId="0">
      <pane xSplit="1" ySplit="1" topLeftCell="B285" activePane="bottomRight" state="frozen"/>
      <selection pane="topRight" activeCell="B1" sqref="B1"/>
      <selection pane="bottomLeft" activeCell="A2" sqref="A2"/>
      <selection pane="bottomRight" activeCell="B306" sqref="B306"/>
    </sheetView>
  </sheetViews>
  <sheetFormatPr defaultColWidth="9.109375" defaultRowHeight="14.4" x14ac:dyDescent="0.3"/>
  <cols>
    <col min="1" max="1" width="6.33203125" style="3" bestFit="1" customWidth="1"/>
    <col min="2" max="2" width="45.88671875" style="3" bestFit="1" customWidth="1"/>
    <col min="3" max="16384" width="9.109375" style="4"/>
  </cols>
  <sheetData>
    <row r="1" spans="1:2" s="2" customFormat="1" x14ac:dyDescent="0.3">
      <c r="A1" s="1" t="s">
        <v>10</v>
      </c>
      <c r="B1" s="1" t="s">
        <v>0</v>
      </c>
    </row>
    <row r="2" spans="1:2" x14ac:dyDescent="0.3">
      <c r="A2" s="3">
        <v>1001</v>
      </c>
      <c r="B2" s="2" t="s">
        <v>186</v>
      </c>
    </row>
    <row r="3" spans="1:2" x14ac:dyDescent="0.3">
      <c r="A3" s="3">
        <v>1123</v>
      </c>
      <c r="B3" s="2" t="s">
        <v>355</v>
      </c>
    </row>
    <row r="4" spans="1:2" x14ac:dyDescent="0.3">
      <c r="A4" s="3">
        <v>1124</v>
      </c>
      <c r="B4" s="2" t="s">
        <v>44</v>
      </c>
    </row>
    <row r="5" spans="1:2" x14ac:dyDescent="0.3">
      <c r="A5" s="3">
        <v>1127</v>
      </c>
      <c r="B5" s="2" t="s">
        <v>443</v>
      </c>
    </row>
    <row r="6" spans="1:2" x14ac:dyDescent="0.3">
      <c r="A6" s="3">
        <v>1128</v>
      </c>
      <c r="B6" s="2" t="s">
        <v>187</v>
      </c>
    </row>
    <row r="7" spans="1:2" x14ac:dyDescent="0.3">
      <c r="A7" s="3">
        <v>1129</v>
      </c>
      <c r="B7" s="2" t="s">
        <v>188</v>
      </c>
    </row>
    <row r="8" spans="1:2" x14ac:dyDescent="0.3">
      <c r="A8" s="3">
        <v>2000</v>
      </c>
      <c r="B8" s="2" t="s">
        <v>189</v>
      </c>
    </row>
    <row r="9" spans="1:2" x14ac:dyDescent="0.3">
      <c r="A9" s="3">
        <v>2002</v>
      </c>
      <c r="B9" s="2" t="s">
        <v>190</v>
      </c>
    </row>
    <row r="10" spans="1:2" x14ac:dyDescent="0.3">
      <c r="A10" s="3">
        <v>2065</v>
      </c>
      <c r="B10" s="2" t="s">
        <v>191</v>
      </c>
    </row>
    <row r="11" spans="1:2" x14ac:dyDescent="0.3">
      <c r="A11" s="3">
        <v>2066</v>
      </c>
      <c r="B11" s="2" t="s">
        <v>45</v>
      </c>
    </row>
    <row r="12" spans="1:2" x14ac:dyDescent="0.3">
      <c r="A12" s="3">
        <v>2079</v>
      </c>
      <c r="B12" s="2" t="s">
        <v>192</v>
      </c>
    </row>
    <row r="13" spans="1:2" x14ac:dyDescent="0.3">
      <c r="A13" s="3">
        <v>2088</v>
      </c>
      <c r="B13" s="2" t="s">
        <v>46</v>
      </c>
    </row>
    <row r="14" spans="1:2" x14ac:dyDescent="0.3">
      <c r="A14" s="3">
        <v>2089</v>
      </c>
      <c r="B14" s="2" t="s">
        <v>193</v>
      </c>
    </row>
    <row r="15" spans="1:2" x14ac:dyDescent="0.3">
      <c r="A15" s="3">
        <v>2094</v>
      </c>
      <c r="B15" s="2" t="s">
        <v>47</v>
      </c>
    </row>
    <row r="16" spans="1:2" x14ac:dyDescent="0.3">
      <c r="A16" s="3">
        <v>2095</v>
      </c>
      <c r="B16" s="2" t="s">
        <v>48</v>
      </c>
    </row>
    <row r="17" spans="1:2" x14ac:dyDescent="0.3">
      <c r="A17" s="3">
        <v>2109</v>
      </c>
      <c r="B17" s="2" t="s">
        <v>49</v>
      </c>
    </row>
    <row r="18" spans="1:2" x14ac:dyDescent="0.3">
      <c r="A18" s="3">
        <v>2116</v>
      </c>
      <c r="B18" s="2" t="s">
        <v>50</v>
      </c>
    </row>
    <row r="19" spans="1:2" x14ac:dyDescent="0.3">
      <c r="A19" s="3">
        <v>2120</v>
      </c>
      <c r="B19" s="2" t="s">
        <v>51</v>
      </c>
    </row>
    <row r="20" spans="1:2" x14ac:dyDescent="0.3">
      <c r="A20" s="3">
        <v>2128</v>
      </c>
      <c r="B20" s="2" t="s">
        <v>52</v>
      </c>
    </row>
    <row r="21" spans="1:2" x14ac:dyDescent="0.3">
      <c r="A21" s="3">
        <v>2130</v>
      </c>
      <c r="B21" s="2" t="s">
        <v>53</v>
      </c>
    </row>
    <row r="22" spans="1:2" x14ac:dyDescent="0.3">
      <c r="A22" s="3">
        <v>2132</v>
      </c>
      <c r="B22" s="2" t="s">
        <v>194</v>
      </c>
    </row>
    <row r="23" spans="1:2" x14ac:dyDescent="0.3">
      <c r="A23" s="3">
        <v>2134</v>
      </c>
      <c r="B23" s="2" t="s">
        <v>54</v>
      </c>
    </row>
    <row r="24" spans="1:2" x14ac:dyDescent="0.3">
      <c r="A24" s="3">
        <v>2136</v>
      </c>
      <c r="B24" s="2" t="s">
        <v>55</v>
      </c>
    </row>
    <row r="25" spans="1:2" x14ac:dyDescent="0.3">
      <c r="A25" s="3">
        <v>2137</v>
      </c>
      <c r="B25" s="2" t="s">
        <v>56</v>
      </c>
    </row>
    <row r="26" spans="1:2" x14ac:dyDescent="0.3">
      <c r="A26" s="3">
        <v>2138</v>
      </c>
      <c r="B26" s="2" t="s">
        <v>57</v>
      </c>
    </row>
    <row r="27" spans="1:2" x14ac:dyDescent="0.3">
      <c r="A27" s="3">
        <v>2139</v>
      </c>
      <c r="B27" s="2" t="s">
        <v>58</v>
      </c>
    </row>
    <row r="28" spans="1:2" x14ac:dyDescent="0.3">
      <c r="A28" s="3">
        <v>2142</v>
      </c>
      <c r="B28" s="2" t="s">
        <v>59</v>
      </c>
    </row>
    <row r="29" spans="1:2" ht="27" customHeight="1" x14ac:dyDescent="0.3">
      <c r="A29" s="3">
        <v>2147</v>
      </c>
      <c r="B29" s="2" t="s">
        <v>60</v>
      </c>
    </row>
    <row r="30" spans="1:2" x14ac:dyDescent="0.3">
      <c r="A30" s="3">
        <v>2148</v>
      </c>
      <c r="B30" s="2" t="s">
        <v>61</v>
      </c>
    </row>
    <row r="31" spans="1:2" x14ac:dyDescent="0.3">
      <c r="A31" s="3">
        <v>2155</v>
      </c>
      <c r="B31" s="2" t="s">
        <v>62</v>
      </c>
    </row>
    <row r="32" spans="1:2" x14ac:dyDescent="0.3">
      <c r="A32" s="3">
        <v>2156</v>
      </c>
      <c r="B32" s="2" t="s">
        <v>63</v>
      </c>
    </row>
    <row r="33" spans="1:2" x14ac:dyDescent="0.3">
      <c r="A33" s="3">
        <v>2161</v>
      </c>
      <c r="B33" s="2" t="s">
        <v>64</v>
      </c>
    </row>
    <row r="34" spans="1:2" x14ac:dyDescent="0.3">
      <c r="A34" s="3">
        <v>2163</v>
      </c>
      <c r="B34" s="2" t="s">
        <v>65</v>
      </c>
    </row>
    <row r="35" spans="1:2" x14ac:dyDescent="0.3">
      <c r="A35" s="3">
        <v>2164</v>
      </c>
      <c r="B35" s="2" t="s">
        <v>66</v>
      </c>
    </row>
    <row r="36" spans="1:2" x14ac:dyDescent="0.3">
      <c r="A36" s="3">
        <v>2165</v>
      </c>
      <c r="B36" s="2" t="s">
        <v>67</v>
      </c>
    </row>
    <row r="37" spans="1:2" x14ac:dyDescent="0.3">
      <c r="A37" s="3">
        <v>2166</v>
      </c>
      <c r="B37" s="2" t="s">
        <v>68</v>
      </c>
    </row>
    <row r="38" spans="1:2" x14ac:dyDescent="0.3">
      <c r="A38" s="3">
        <v>2167</v>
      </c>
      <c r="B38" s="2" t="s">
        <v>69</v>
      </c>
    </row>
    <row r="39" spans="1:2" x14ac:dyDescent="0.3">
      <c r="A39" s="3">
        <v>2168</v>
      </c>
      <c r="B39" s="2" t="s">
        <v>70</v>
      </c>
    </row>
    <row r="40" spans="1:2" x14ac:dyDescent="0.3">
      <c r="A40" s="3">
        <v>2169</v>
      </c>
      <c r="B40" s="2" t="s">
        <v>71</v>
      </c>
    </row>
    <row r="41" spans="1:2" x14ac:dyDescent="0.3">
      <c r="A41" s="3">
        <v>2171</v>
      </c>
      <c r="B41" s="2" t="s">
        <v>72</v>
      </c>
    </row>
    <row r="42" spans="1:2" x14ac:dyDescent="0.3">
      <c r="A42" s="3">
        <v>2175</v>
      </c>
      <c r="B42" s="2" t="s">
        <v>73</v>
      </c>
    </row>
    <row r="43" spans="1:2" x14ac:dyDescent="0.3">
      <c r="A43" s="3">
        <v>2176</v>
      </c>
      <c r="B43" s="2" t="s">
        <v>74</v>
      </c>
    </row>
    <row r="44" spans="1:2" x14ac:dyDescent="0.3">
      <c r="A44" s="3">
        <v>2185</v>
      </c>
      <c r="B44" s="2" t="s">
        <v>75</v>
      </c>
    </row>
    <row r="45" spans="1:2" x14ac:dyDescent="0.3">
      <c r="A45" s="3">
        <v>2187</v>
      </c>
      <c r="B45" s="2" t="s">
        <v>76</v>
      </c>
    </row>
    <row r="46" spans="1:2" x14ac:dyDescent="0.3">
      <c r="A46" s="3">
        <v>2188</v>
      </c>
      <c r="B46" s="2" t="s">
        <v>77</v>
      </c>
    </row>
    <row r="47" spans="1:2" x14ac:dyDescent="0.3">
      <c r="A47" s="3">
        <v>2189</v>
      </c>
      <c r="B47" s="2" t="s">
        <v>78</v>
      </c>
    </row>
    <row r="48" spans="1:2" x14ac:dyDescent="0.3">
      <c r="A48" s="3">
        <v>2190</v>
      </c>
      <c r="B48" s="2" t="s">
        <v>79</v>
      </c>
    </row>
    <row r="49" spans="1:2" x14ac:dyDescent="0.3">
      <c r="A49" s="3">
        <v>2192</v>
      </c>
      <c r="B49" s="2" t="s">
        <v>80</v>
      </c>
    </row>
    <row r="50" spans="1:2" x14ac:dyDescent="0.3">
      <c r="A50" s="3">
        <v>2193</v>
      </c>
      <c r="B50" s="2" t="s">
        <v>81</v>
      </c>
    </row>
    <row r="51" spans="1:2" x14ac:dyDescent="0.3">
      <c r="A51" s="3">
        <v>2226</v>
      </c>
      <c r="B51" s="2" t="s">
        <v>82</v>
      </c>
    </row>
    <row r="52" spans="1:2" x14ac:dyDescent="0.3">
      <c r="A52" s="3">
        <v>2227</v>
      </c>
      <c r="B52" s="2" t="s">
        <v>83</v>
      </c>
    </row>
    <row r="53" spans="1:2" x14ac:dyDescent="0.3">
      <c r="A53" s="3">
        <v>2228</v>
      </c>
      <c r="B53" s="2" t="s">
        <v>84</v>
      </c>
    </row>
    <row r="54" spans="1:2" x14ac:dyDescent="0.3">
      <c r="A54" s="3">
        <v>2231</v>
      </c>
      <c r="B54" s="2" t="s">
        <v>85</v>
      </c>
    </row>
    <row r="55" spans="1:2" x14ac:dyDescent="0.3">
      <c r="A55" s="3">
        <v>2239</v>
      </c>
      <c r="B55" s="2" t="s">
        <v>195</v>
      </c>
    </row>
    <row r="56" spans="1:2" x14ac:dyDescent="0.3">
      <c r="A56" s="3">
        <v>2245</v>
      </c>
      <c r="B56" s="2" t="s">
        <v>196</v>
      </c>
    </row>
    <row r="57" spans="1:2" x14ac:dyDescent="0.3">
      <c r="A57" s="3">
        <v>2254</v>
      </c>
      <c r="B57" s="2" t="s">
        <v>86</v>
      </c>
    </row>
    <row r="58" spans="1:2" x14ac:dyDescent="0.3">
      <c r="A58" s="3">
        <v>2258</v>
      </c>
      <c r="B58" s="2" t="s">
        <v>87</v>
      </c>
    </row>
    <row r="59" spans="1:2" x14ac:dyDescent="0.3">
      <c r="A59" s="3">
        <v>2263</v>
      </c>
      <c r="B59" s="2" t="s">
        <v>197</v>
      </c>
    </row>
    <row r="60" spans="1:2" x14ac:dyDescent="0.3">
      <c r="A60" s="3">
        <v>2265</v>
      </c>
      <c r="B60" s="2" t="s">
        <v>88</v>
      </c>
    </row>
    <row r="61" spans="1:2" x14ac:dyDescent="0.3">
      <c r="A61" s="3">
        <v>2268</v>
      </c>
      <c r="B61" s="2" t="s">
        <v>89</v>
      </c>
    </row>
    <row r="62" spans="1:2" x14ac:dyDescent="0.3">
      <c r="A62" s="3">
        <v>2269</v>
      </c>
      <c r="B62" s="2" t="s">
        <v>90</v>
      </c>
    </row>
    <row r="63" spans="1:2" x14ac:dyDescent="0.3">
      <c r="A63" s="3">
        <v>2270</v>
      </c>
      <c r="B63" s="2" t="s">
        <v>91</v>
      </c>
    </row>
    <row r="64" spans="1:2" x14ac:dyDescent="0.3">
      <c r="A64" s="3">
        <v>2275</v>
      </c>
      <c r="B64" s="2" t="s">
        <v>92</v>
      </c>
    </row>
    <row r="65" spans="1:2" x14ac:dyDescent="0.3">
      <c r="A65" s="3">
        <v>2276</v>
      </c>
      <c r="B65" s="2" t="s">
        <v>93</v>
      </c>
    </row>
    <row r="66" spans="1:2" x14ac:dyDescent="0.3">
      <c r="A66" s="3">
        <v>2278</v>
      </c>
      <c r="B66" s="2" t="s">
        <v>198</v>
      </c>
    </row>
    <row r="67" spans="1:2" x14ac:dyDescent="0.3">
      <c r="A67" s="3">
        <v>2279</v>
      </c>
      <c r="B67" s="2" t="s">
        <v>94</v>
      </c>
    </row>
    <row r="68" spans="1:2" x14ac:dyDescent="0.3">
      <c r="A68" s="3">
        <v>2280</v>
      </c>
      <c r="B68" s="2" t="s">
        <v>95</v>
      </c>
    </row>
    <row r="69" spans="1:2" x14ac:dyDescent="0.3">
      <c r="A69" s="3">
        <v>2282</v>
      </c>
      <c r="B69" s="2" t="s">
        <v>96</v>
      </c>
    </row>
    <row r="70" spans="1:2" x14ac:dyDescent="0.3">
      <c r="A70" s="3">
        <v>2285</v>
      </c>
      <c r="B70" s="2" t="s">
        <v>97</v>
      </c>
    </row>
    <row r="71" spans="1:2" x14ac:dyDescent="0.3">
      <c r="A71" s="3">
        <v>2289</v>
      </c>
      <c r="B71" s="2" t="s">
        <v>98</v>
      </c>
    </row>
    <row r="72" spans="1:2" x14ac:dyDescent="0.3">
      <c r="A72" s="3">
        <v>2298</v>
      </c>
      <c r="B72" s="2" t="s">
        <v>99</v>
      </c>
    </row>
    <row r="73" spans="1:2" x14ac:dyDescent="0.3">
      <c r="A73" s="3">
        <v>2300</v>
      </c>
      <c r="B73" s="2" t="s">
        <v>100</v>
      </c>
    </row>
    <row r="74" spans="1:2" x14ac:dyDescent="0.3">
      <c r="A74" s="3">
        <v>2312</v>
      </c>
      <c r="B74" s="2" t="s">
        <v>101</v>
      </c>
    </row>
    <row r="75" spans="1:2" x14ac:dyDescent="0.3">
      <c r="A75" s="3">
        <v>2318</v>
      </c>
      <c r="B75" s="2" t="s">
        <v>102</v>
      </c>
    </row>
    <row r="76" spans="1:2" x14ac:dyDescent="0.3">
      <c r="A76" s="3">
        <v>2320</v>
      </c>
      <c r="B76" s="2" t="s">
        <v>103</v>
      </c>
    </row>
    <row r="77" spans="1:2" x14ac:dyDescent="0.3">
      <c r="A77" s="3">
        <v>2321</v>
      </c>
      <c r="B77" s="2" t="s">
        <v>104</v>
      </c>
    </row>
    <row r="78" spans="1:2" x14ac:dyDescent="0.3">
      <c r="A78" s="3">
        <v>2322</v>
      </c>
      <c r="B78" s="2" t="s">
        <v>105</v>
      </c>
    </row>
    <row r="79" spans="1:2" x14ac:dyDescent="0.3">
      <c r="A79" s="3">
        <v>2326</v>
      </c>
      <c r="B79" s="2" t="s">
        <v>106</v>
      </c>
    </row>
    <row r="80" spans="1:2" x14ac:dyDescent="0.3">
      <c r="A80" s="3">
        <v>2328</v>
      </c>
      <c r="B80" s="2" t="s">
        <v>199</v>
      </c>
    </row>
    <row r="81" spans="1:2" x14ac:dyDescent="0.3">
      <c r="A81" s="3">
        <v>2329</v>
      </c>
      <c r="B81" s="2" t="s">
        <v>200</v>
      </c>
    </row>
    <row r="82" spans="1:2" x14ac:dyDescent="0.3">
      <c r="A82" s="3">
        <v>2337</v>
      </c>
      <c r="B82" s="2" t="s">
        <v>201</v>
      </c>
    </row>
    <row r="83" spans="1:2" x14ac:dyDescent="0.3">
      <c r="A83" s="3">
        <v>2340</v>
      </c>
      <c r="B83" s="2" t="s">
        <v>107</v>
      </c>
    </row>
    <row r="84" spans="1:2" x14ac:dyDescent="0.3">
      <c r="A84" s="3">
        <v>2345</v>
      </c>
      <c r="B84" s="2" t="s">
        <v>108</v>
      </c>
    </row>
    <row r="85" spans="1:2" x14ac:dyDescent="0.3">
      <c r="A85" s="3">
        <v>2431</v>
      </c>
      <c r="B85" s="2" t="s">
        <v>109</v>
      </c>
    </row>
    <row r="86" spans="1:2" x14ac:dyDescent="0.3">
      <c r="A86" s="3">
        <v>2434</v>
      </c>
      <c r="B86" s="2" t="s">
        <v>110</v>
      </c>
    </row>
    <row r="87" spans="1:2" x14ac:dyDescent="0.3">
      <c r="A87" s="3">
        <v>2454</v>
      </c>
      <c r="B87" s="2" t="s">
        <v>111</v>
      </c>
    </row>
    <row r="88" spans="1:2" x14ac:dyDescent="0.3">
      <c r="A88" s="3">
        <v>2459</v>
      </c>
      <c r="B88" s="2" t="s">
        <v>112</v>
      </c>
    </row>
    <row r="89" spans="1:2" x14ac:dyDescent="0.3">
      <c r="A89" s="3">
        <v>2465</v>
      </c>
      <c r="B89" s="2" t="s">
        <v>113</v>
      </c>
    </row>
    <row r="90" spans="1:2" x14ac:dyDescent="0.3">
      <c r="A90" s="3">
        <v>2471</v>
      </c>
      <c r="B90" s="2" t="s">
        <v>114</v>
      </c>
    </row>
    <row r="91" spans="1:2" x14ac:dyDescent="0.3">
      <c r="A91" s="3">
        <v>2474</v>
      </c>
      <c r="B91" s="2" t="s">
        <v>202</v>
      </c>
    </row>
    <row r="92" spans="1:2" x14ac:dyDescent="0.3">
      <c r="A92" s="3">
        <v>2482</v>
      </c>
      <c r="B92" s="2" t="s">
        <v>115</v>
      </c>
    </row>
    <row r="93" spans="1:2" x14ac:dyDescent="0.3">
      <c r="A93" s="3">
        <v>2490</v>
      </c>
      <c r="B93" s="2" t="s">
        <v>116</v>
      </c>
    </row>
    <row r="94" spans="1:2" x14ac:dyDescent="0.3">
      <c r="A94" s="3">
        <v>2509</v>
      </c>
      <c r="B94" s="2" t="s">
        <v>117</v>
      </c>
    </row>
    <row r="95" spans="1:2" x14ac:dyDescent="0.3">
      <c r="A95" s="3">
        <v>2510</v>
      </c>
      <c r="B95" s="2" t="s">
        <v>118</v>
      </c>
    </row>
    <row r="96" spans="1:2" x14ac:dyDescent="0.3">
      <c r="A96" s="3">
        <v>2514</v>
      </c>
      <c r="B96" s="2" t="s">
        <v>119</v>
      </c>
    </row>
    <row r="97" spans="1:2" x14ac:dyDescent="0.3">
      <c r="A97" s="3">
        <v>2519</v>
      </c>
      <c r="B97" s="2" t="s">
        <v>120</v>
      </c>
    </row>
    <row r="98" spans="1:2" x14ac:dyDescent="0.3">
      <c r="A98" s="3">
        <v>2520</v>
      </c>
      <c r="B98" s="2" t="s">
        <v>121</v>
      </c>
    </row>
    <row r="99" spans="1:2" x14ac:dyDescent="0.3">
      <c r="A99" s="3">
        <v>2524</v>
      </c>
      <c r="B99" s="2" t="s">
        <v>122</v>
      </c>
    </row>
    <row r="100" spans="1:2" x14ac:dyDescent="0.3">
      <c r="A100" s="3">
        <v>2525</v>
      </c>
      <c r="B100" s="2" t="s">
        <v>123</v>
      </c>
    </row>
    <row r="101" spans="1:2" x14ac:dyDescent="0.3">
      <c r="A101" s="3">
        <v>2530</v>
      </c>
      <c r="B101" s="2" t="s">
        <v>124</v>
      </c>
    </row>
    <row r="102" spans="1:2" x14ac:dyDescent="0.3">
      <c r="A102" s="3">
        <v>2532</v>
      </c>
      <c r="B102" s="2" t="s">
        <v>203</v>
      </c>
    </row>
    <row r="103" spans="1:2" x14ac:dyDescent="0.3">
      <c r="A103" s="3">
        <v>2539</v>
      </c>
      <c r="B103" s="2" t="s">
        <v>125</v>
      </c>
    </row>
    <row r="104" spans="1:2" x14ac:dyDescent="0.3">
      <c r="A104" s="3">
        <v>2545</v>
      </c>
      <c r="B104" s="2" t="s">
        <v>126</v>
      </c>
    </row>
    <row r="105" spans="1:2" x14ac:dyDescent="0.3">
      <c r="A105" s="3">
        <v>2552</v>
      </c>
      <c r="B105" s="2" t="s">
        <v>127</v>
      </c>
    </row>
    <row r="106" spans="1:2" x14ac:dyDescent="0.3">
      <c r="A106" s="3">
        <v>2559</v>
      </c>
      <c r="B106" s="2" t="s">
        <v>128</v>
      </c>
    </row>
    <row r="107" spans="1:2" x14ac:dyDescent="0.3">
      <c r="A107" s="3">
        <v>2562</v>
      </c>
      <c r="B107" s="2" t="s">
        <v>129</v>
      </c>
    </row>
    <row r="108" spans="1:2" x14ac:dyDescent="0.3">
      <c r="A108" s="3">
        <v>2574</v>
      </c>
      <c r="B108" s="2" t="s">
        <v>130</v>
      </c>
    </row>
    <row r="109" spans="1:2" x14ac:dyDescent="0.3">
      <c r="A109" s="3">
        <v>2578</v>
      </c>
      <c r="B109" s="2" t="s">
        <v>131</v>
      </c>
    </row>
    <row r="110" spans="1:2" x14ac:dyDescent="0.3">
      <c r="A110" s="3">
        <v>2586</v>
      </c>
      <c r="B110" s="2" t="s">
        <v>132</v>
      </c>
    </row>
    <row r="111" spans="1:2" x14ac:dyDescent="0.3">
      <c r="A111" s="3">
        <v>2603</v>
      </c>
      <c r="B111" s="2" t="s">
        <v>204</v>
      </c>
    </row>
    <row r="112" spans="1:2" x14ac:dyDescent="0.3">
      <c r="A112" s="3">
        <v>2607</v>
      </c>
      <c r="B112" s="2" t="s">
        <v>133</v>
      </c>
    </row>
    <row r="113" spans="1:2" x14ac:dyDescent="0.3">
      <c r="A113" s="3">
        <v>2615</v>
      </c>
      <c r="B113" s="2" t="s">
        <v>134</v>
      </c>
    </row>
    <row r="114" spans="1:2" x14ac:dyDescent="0.3">
      <c r="A114" s="3">
        <v>2627</v>
      </c>
      <c r="B114" s="2" t="s">
        <v>135</v>
      </c>
    </row>
    <row r="115" spans="1:2" x14ac:dyDescent="0.3">
      <c r="A115" s="3">
        <v>2632</v>
      </c>
      <c r="B115" s="2" t="s">
        <v>136</v>
      </c>
    </row>
    <row r="116" spans="1:2" x14ac:dyDescent="0.3">
      <c r="A116" s="3">
        <v>2643</v>
      </c>
      <c r="B116" s="2" t="s">
        <v>137</v>
      </c>
    </row>
    <row r="117" spans="1:2" x14ac:dyDescent="0.3">
      <c r="A117" s="3">
        <v>2648</v>
      </c>
      <c r="B117" s="2" t="s">
        <v>138</v>
      </c>
    </row>
    <row r="118" spans="1:2" x14ac:dyDescent="0.3">
      <c r="A118" s="3">
        <v>2651</v>
      </c>
      <c r="B118" s="2" t="s">
        <v>139</v>
      </c>
    </row>
    <row r="119" spans="1:2" x14ac:dyDescent="0.3">
      <c r="A119" s="3">
        <v>2653</v>
      </c>
      <c r="B119" s="2" t="s">
        <v>140</v>
      </c>
    </row>
    <row r="120" spans="1:2" x14ac:dyDescent="0.3">
      <c r="A120" s="3">
        <v>2662</v>
      </c>
      <c r="B120" s="2" t="s">
        <v>141</v>
      </c>
    </row>
    <row r="121" spans="1:2" x14ac:dyDescent="0.3">
      <c r="A121" s="3">
        <v>2674</v>
      </c>
      <c r="B121" s="2" t="s">
        <v>142</v>
      </c>
    </row>
    <row r="122" spans="1:2" x14ac:dyDescent="0.3">
      <c r="A122" s="3">
        <v>2680</v>
      </c>
      <c r="B122" s="2" t="s">
        <v>143</v>
      </c>
    </row>
    <row r="123" spans="1:2" x14ac:dyDescent="0.3">
      <c r="A123" s="3">
        <v>2682</v>
      </c>
      <c r="B123" s="2" t="s">
        <v>144</v>
      </c>
    </row>
    <row r="124" spans="1:2" x14ac:dyDescent="0.3">
      <c r="A124" s="3">
        <v>2689</v>
      </c>
      <c r="B124" s="2" t="s">
        <v>205</v>
      </c>
    </row>
    <row r="125" spans="1:2" x14ac:dyDescent="0.3">
      <c r="A125" s="3">
        <v>2692</v>
      </c>
      <c r="B125" s="2" t="s">
        <v>206</v>
      </c>
    </row>
    <row r="126" spans="1:2" x14ac:dyDescent="0.3">
      <c r="A126" s="3">
        <v>3010</v>
      </c>
      <c r="B126" s="2" t="s">
        <v>207</v>
      </c>
    </row>
    <row r="127" spans="1:2" x14ac:dyDescent="0.3">
      <c r="A127" s="3">
        <v>3015</v>
      </c>
      <c r="B127" s="2" t="s">
        <v>208</v>
      </c>
    </row>
    <row r="128" spans="1:2" x14ac:dyDescent="0.3">
      <c r="A128" s="3">
        <v>3022</v>
      </c>
      <c r="B128" s="2" t="s">
        <v>209</v>
      </c>
    </row>
    <row r="129" spans="1:2" x14ac:dyDescent="0.3">
      <c r="A129" s="3">
        <v>3023</v>
      </c>
      <c r="B129" s="2" t="s">
        <v>210</v>
      </c>
    </row>
    <row r="130" spans="1:2" x14ac:dyDescent="0.3">
      <c r="A130" s="3">
        <v>3027</v>
      </c>
      <c r="B130" s="2" t="s">
        <v>211</v>
      </c>
    </row>
    <row r="131" spans="1:2" x14ac:dyDescent="0.3">
      <c r="A131" s="3">
        <v>3029</v>
      </c>
      <c r="B131" s="2" t="s">
        <v>212</v>
      </c>
    </row>
    <row r="132" spans="1:2" x14ac:dyDescent="0.3">
      <c r="A132" s="3">
        <v>3032</v>
      </c>
      <c r="B132" s="2" t="s">
        <v>213</v>
      </c>
    </row>
    <row r="133" spans="1:2" x14ac:dyDescent="0.3">
      <c r="A133" s="3">
        <v>3033</v>
      </c>
      <c r="B133" s="2" t="s">
        <v>214</v>
      </c>
    </row>
    <row r="134" spans="1:2" x14ac:dyDescent="0.3">
      <c r="A134" s="3">
        <v>3034</v>
      </c>
      <c r="B134" s="2" t="s">
        <v>215</v>
      </c>
    </row>
    <row r="135" spans="1:2" x14ac:dyDescent="0.3">
      <c r="A135" s="3">
        <v>3035</v>
      </c>
      <c r="B135" s="2" t="s">
        <v>216</v>
      </c>
    </row>
    <row r="136" spans="1:2" x14ac:dyDescent="0.3">
      <c r="A136" s="3">
        <v>3037</v>
      </c>
      <c r="B136" s="2" t="s">
        <v>217</v>
      </c>
    </row>
    <row r="137" spans="1:2" x14ac:dyDescent="0.3">
      <c r="A137" s="3">
        <v>3042</v>
      </c>
      <c r="B137" s="2" t="s">
        <v>218</v>
      </c>
    </row>
    <row r="138" spans="1:2" x14ac:dyDescent="0.3">
      <c r="A138" s="3">
        <v>3043</v>
      </c>
      <c r="B138" s="2" t="s">
        <v>219</v>
      </c>
    </row>
    <row r="139" spans="1:2" x14ac:dyDescent="0.3">
      <c r="A139" s="3">
        <v>3050</v>
      </c>
      <c r="B139" s="2" t="s">
        <v>220</v>
      </c>
    </row>
    <row r="140" spans="1:2" x14ac:dyDescent="0.3">
      <c r="A140" s="3">
        <v>3052</v>
      </c>
      <c r="B140" s="2" t="s">
        <v>221</v>
      </c>
    </row>
    <row r="141" spans="1:2" x14ac:dyDescent="0.3">
      <c r="A141" s="3">
        <v>3053</v>
      </c>
      <c r="B141" s="2" t="s">
        <v>222</v>
      </c>
    </row>
    <row r="142" spans="1:2" x14ac:dyDescent="0.3">
      <c r="A142" s="3">
        <v>3054</v>
      </c>
      <c r="B142" s="2" t="s">
        <v>223</v>
      </c>
    </row>
    <row r="143" spans="1:2" x14ac:dyDescent="0.3">
      <c r="A143" s="3">
        <v>3055</v>
      </c>
      <c r="B143" s="2" t="s">
        <v>224</v>
      </c>
    </row>
    <row r="144" spans="1:2" x14ac:dyDescent="0.3">
      <c r="A144" s="3">
        <v>3057</v>
      </c>
      <c r="B144" s="2" t="s">
        <v>225</v>
      </c>
    </row>
    <row r="145" spans="1:2" x14ac:dyDescent="0.3">
      <c r="A145" s="3">
        <v>3061</v>
      </c>
      <c r="B145" s="2" t="s">
        <v>226</v>
      </c>
    </row>
    <row r="146" spans="1:2" x14ac:dyDescent="0.3">
      <c r="A146" s="3">
        <v>3062</v>
      </c>
      <c r="B146" s="2" t="s">
        <v>227</v>
      </c>
    </row>
    <row r="147" spans="1:2" x14ac:dyDescent="0.3">
      <c r="A147" s="3">
        <v>3067</v>
      </c>
      <c r="B147" s="2" t="s">
        <v>228</v>
      </c>
    </row>
    <row r="148" spans="1:2" x14ac:dyDescent="0.3">
      <c r="A148" s="3">
        <v>3069</v>
      </c>
      <c r="B148" s="2" t="s">
        <v>229</v>
      </c>
    </row>
    <row r="149" spans="1:2" x14ac:dyDescent="0.3">
      <c r="A149" s="3">
        <v>3072</v>
      </c>
      <c r="B149" s="2" t="s">
        <v>230</v>
      </c>
    </row>
    <row r="150" spans="1:2" x14ac:dyDescent="0.3">
      <c r="A150" s="3">
        <v>3073</v>
      </c>
      <c r="B150" s="2" t="s">
        <v>231</v>
      </c>
    </row>
    <row r="151" spans="1:2" x14ac:dyDescent="0.3">
      <c r="A151" s="3">
        <v>3081</v>
      </c>
      <c r="B151" s="2" t="s">
        <v>232</v>
      </c>
    </row>
    <row r="152" spans="1:2" x14ac:dyDescent="0.3">
      <c r="A152" s="3">
        <v>3082</v>
      </c>
      <c r="B152" s="2" t="s">
        <v>233</v>
      </c>
    </row>
    <row r="153" spans="1:2" x14ac:dyDescent="0.3">
      <c r="A153" s="3">
        <v>3083</v>
      </c>
      <c r="B153" s="2" t="s">
        <v>234</v>
      </c>
    </row>
    <row r="154" spans="1:2" x14ac:dyDescent="0.3">
      <c r="A154" s="3">
        <v>3084</v>
      </c>
      <c r="B154" s="2" t="s">
        <v>235</v>
      </c>
    </row>
    <row r="155" spans="1:2" x14ac:dyDescent="0.3">
      <c r="A155" s="3">
        <v>3088</v>
      </c>
      <c r="B155" s="2" t="s">
        <v>236</v>
      </c>
    </row>
    <row r="156" spans="1:2" x14ac:dyDescent="0.3">
      <c r="A156" s="3">
        <v>3089</v>
      </c>
      <c r="B156" s="2" t="s">
        <v>237</v>
      </c>
    </row>
    <row r="157" spans="1:2" x14ac:dyDescent="0.3">
      <c r="A157" s="3">
        <v>3090</v>
      </c>
      <c r="B157" s="2" t="s">
        <v>238</v>
      </c>
    </row>
    <row r="158" spans="1:2" x14ac:dyDescent="0.3">
      <c r="A158" s="3">
        <v>3091</v>
      </c>
      <c r="B158" s="2" t="s">
        <v>239</v>
      </c>
    </row>
    <row r="159" spans="1:2" x14ac:dyDescent="0.3">
      <c r="A159" s="3">
        <v>3092</v>
      </c>
      <c r="B159" s="2" t="s">
        <v>240</v>
      </c>
    </row>
    <row r="160" spans="1:2" x14ac:dyDescent="0.3">
      <c r="A160" s="3">
        <v>3108</v>
      </c>
      <c r="B160" s="2" t="s">
        <v>241</v>
      </c>
    </row>
    <row r="161" spans="1:2" x14ac:dyDescent="0.3">
      <c r="A161" s="3">
        <v>3109</v>
      </c>
      <c r="B161" s="2" t="s">
        <v>242</v>
      </c>
    </row>
    <row r="162" spans="1:2" x14ac:dyDescent="0.3">
      <c r="A162" s="3">
        <v>3111</v>
      </c>
      <c r="B162" s="2" t="s">
        <v>243</v>
      </c>
    </row>
    <row r="163" spans="1:2" x14ac:dyDescent="0.3">
      <c r="A163" s="3">
        <v>3117</v>
      </c>
      <c r="B163" s="2" t="s">
        <v>244</v>
      </c>
    </row>
    <row r="164" spans="1:2" x14ac:dyDescent="0.3">
      <c r="A164" s="3">
        <v>3120</v>
      </c>
      <c r="B164" s="2" t="s">
        <v>245</v>
      </c>
    </row>
    <row r="165" spans="1:2" x14ac:dyDescent="0.3">
      <c r="A165" s="3">
        <v>3122</v>
      </c>
      <c r="B165" s="2" t="s">
        <v>246</v>
      </c>
    </row>
    <row r="166" spans="1:2" x14ac:dyDescent="0.3">
      <c r="A166" s="3">
        <v>3123</v>
      </c>
      <c r="B166" s="2" t="s">
        <v>247</v>
      </c>
    </row>
    <row r="167" spans="1:2" x14ac:dyDescent="0.3">
      <c r="A167" s="3">
        <v>3126</v>
      </c>
      <c r="B167" s="2" t="s">
        <v>248</v>
      </c>
    </row>
    <row r="168" spans="1:2" x14ac:dyDescent="0.3">
      <c r="A168" s="3">
        <v>3129</v>
      </c>
      <c r="B168" s="2" t="s">
        <v>249</v>
      </c>
    </row>
    <row r="169" spans="1:2" x14ac:dyDescent="0.3">
      <c r="A169" s="3">
        <v>3130</v>
      </c>
      <c r="B169" s="2" t="s">
        <v>250</v>
      </c>
    </row>
    <row r="170" spans="1:2" x14ac:dyDescent="0.3">
      <c r="A170" s="3">
        <v>3134</v>
      </c>
      <c r="B170" s="2" t="s">
        <v>251</v>
      </c>
    </row>
    <row r="171" spans="1:2" x14ac:dyDescent="0.3">
      <c r="A171" s="3">
        <v>3136</v>
      </c>
      <c r="B171" s="2" t="s">
        <v>252</v>
      </c>
    </row>
    <row r="172" spans="1:2" x14ac:dyDescent="0.3">
      <c r="A172" s="3">
        <v>3137</v>
      </c>
      <c r="B172" s="2" t="s">
        <v>253</v>
      </c>
    </row>
    <row r="173" spans="1:2" x14ac:dyDescent="0.3">
      <c r="A173" s="3">
        <v>3138</v>
      </c>
      <c r="B173" s="2" t="s">
        <v>254</v>
      </c>
    </row>
    <row r="174" spans="1:2" x14ac:dyDescent="0.3">
      <c r="A174" s="3">
        <v>3139</v>
      </c>
      <c r="B174" s="2" t="s">
        <v>255</v>
      </c>
    </row>
    <row r="175" spans="1:2" x14ac:dyDescent="0.3">
      <c r="A175" s="3">
        <v>3145</v>
      </c>
      <c r="B175" s="2" t="s">
        <v>256</v>
      </c>
    </row>
    <row r="176" spans="1:2" x14ac:dyDescent="0.3">
      <c r="A176" s="3">
        <v>3146</v>
      </c>
      <c r="B176" s="2" t="s">
        <v>257</v>
      </c>
    </row>
    <row r="177" spans="1:2" x14ac:dyDescent="0.3">
      <c r="A177" s="3">
        <v>3149</v>
      </c>
      <c r="B177" s="2" t="s">
        <v>258</v>
      </c>
    </row>
    <row r="178" spans="1:2" x14ac:dyDescent="0.3">
      <c r="A178" s="3">
        <v>3150</v>
      </c>
      <c r="B178" s="2" t="s">
        <v>259</v>
      </c>
    </row>
    <row r="179" spans="1:2" x14ac:dyDescent="0.3">
      <c r="A179" s="3">
        <v>3153</v>
      </c>
      <c r="B179" s="2" t="s">
        <v>260</v>
      </c>
    </row>
    <row r="180" spans="1:2" x14ac:dyDescent="0.3">
      <c r="A180" s="3">
        <v>3154</v>
      </c>
      <c r="B180" s="2" t="s">
        <v>261</v>
      </c>
    </row>
    <row r="181" spans="1:2" x14ac:dyDescent="0.3">
      <c r="A181" s="3">
        <v>3155</v>
      </c>
      <c r="B181" s="2" t="s">
        <v>262</v>
      </c>
    </row>
    <row r="182" spans="1:2" x14ac:dyDescent="0.3">
      <c r="A182" s="3">
        <v>3158</v>
      </c>
      <c r="B182" s="2" t="s">
        <v>263</v>
      </c>
    </row>
    <row r="183" spans="1:2" x14ac:dyDescent="0.3">
      <c r="A183" s="3">
        <v>3159</v>
      </c>
      <c r="B183" s="2" t="s">
        <v>264</v>
      </c>
    </row>
    <row r="184" spans="1:2" x14ac:dyDescent="0.3">
      <c r="A184" s="3">
        <v>3160</v>
      </c>
      <c r="B184" s="2" t="s">
        <v>265</v>
      </c>
    </row>
    <row r="185" spans="1:2" x14ac:dyDescent="0.3">
      <c r="A185" s="3">
        <v>3167</v>
      </c>
      <c r="B185" s="2" t="s">
        <v>266</v>
      </c>
    </row>
    <row r="186" spans="1:2" x14ac:dyDescent="0.3">
      <c r="A186" s="3">
        <v>3168</v>
      </c>
      <c r="B186" s="2" t="s">
        <v>267</v>
      </c>
    </row>
    <row r="187" spans="1:2" x14ac:dyDescent="0.3">
      <c r="A187" s="3">
        <v>3169</v>
      </c>
      <c r="B187" s="2" t="s">
        <v>268</v>
      </c>
    </row>
    <row r="188" spans="1:2" x14ac:dyDescent="0.3">
      <c r="A188" s="3">
        <v>3171</v>
      </c>
      <c r="B188" s="2" t="s">
        <v>269</v>
      </c>
    </row>
    <row r="189" spans="1:2" x14ac:dyDescent="0.3">
      <c r="A189" s="3">
        <v>3175</v>
      </c>
      <c r="B189" s="2" t="s">
        <v>270</v>
      </c>
    </row>
    <row r="190" spans="1:2" x14ac:dyDescent="0.3">
      <c r="A190" s="3">
        <v>3178</v>
      </c>
      <c r="B190" s="2" t="s">
        <v>271</v>
      </c>
    </row>
    <row r="191" spans="1:2" x14ac:dyDescent="0.3">
      <c r="A191" s="3">
        <v>3179</v>
      </c>
      <c r="B191" s="2" t="s">
        <v>272</v>
      </c>
    </row>
    <row r="192" spans="1:2" x14ac:dyDescent="0.3">
      <c r="A192" s="3">
        <v>3181</v>
      </c>
      <c r="B192" s="2" t="s">
        <v>273</v>
      </c>
    </row>
    <row r="193" spans="1:2" x14ac:dyDescent="0.3">
      <c r="A193" s="3">
        <v>3182</v>
      </c>
      <c r="B193" s="2" t="s">
        <v>274</v>
      </c>
    </row>
    <row r="194" spans="1:2" x14ac:dyDescent="0.3">
      <c r="A194" s="3">
        <v>3183</v>
      </c>
      <c r="B194" s="2" t="s">
        <v>275</v>
      </c>
    </row>
    <row r="195" spans="1:2" x14ac:dyDescent="0.3">
      <c r="A195" s="3">
        <v>3186</v>
      </c>
      <c r="B195" s="2" t="s">
        <v>276</v>
      </c>
    </row>
    <row r="196" spans="1:2" x14ac:dyDescent="0.3">
      <c r="A196" s="3">
        <v>3198</v>
      </c>
      <c r="B196" s="2" t="s">
        <v>277</v>
      </c>
    </row>
    <row r="197" spans="1:2" x14ac:dyDescent="0.3">
      <c r="A197" s="3">
        <v>3199</v>
      </c>
      <c r="B197" s="2" t="s">
        <v>278</v>
      </c>
    </row>
    <row r="198" spans="1:2" x14ac:dyDescent="0.3">
      <c r="A198" s="3">
        <v>3201</v>
      </c>
      <c r="B198" s="2" t="s">
        <v>279</v>
      </c>
    </row>
    <row r="199" spans="1:2" x14ac:dyDescent="0.3">
      <c r="A199" s="3">
        <v>3282</v>
      </c>
      <c r="B199" s="2" t="s">
        <v>444</v>
      </c>
    </row>
    <row r="200" spans="1:2" x14ac:dyDescent="0.3">
      <c r="A200" s="3">
        <v>3284</v>
      </c>
      <c r="B200" s="2" t="s">
        <v>145</v>
      </c>
    </row>
    <row r="201" spans="1:2" x14ac:dyDescent="0.3">
      <c r="A201" s="3">
        <v>3289</v>
      </c>
      <c r="B201" s="2" t="s">
        <v>280</v>
      </c>
    </row>
    <row r="202" spans="1:2" x14ac:dyDescent="0.3">
      <c r="A202" s="3">
        <v>3294</v>
      </c>
      <c r="B202" s="2" t="s">
        <v>281</v>
      </c>
    </row>
    <row r="203" spans="1:2" x14ac:dyDescent="0.3">
      <c r="A203" s="3">
        <v>3295</v>
      </c>
      <c r="B203" s="2" t="s">
        <v>282</v>
      </c>
    </row>
    <row r="204" spans="1:2" x14ac:dyDescent="0.3">
      <c r="A204" s="3">
        <v>3296</v>
      </c>
      <c r="B204" s="2" t="s">
        <v>283</v>
      </c>
    </row>
    <row r="205" spans="1:2" x14ac:dyDescent="0.3">
      <c r="A205" s="3">
        <v>3297</v>
      </c>
      <c r="B205" s="2" t="s">
        <v>284</v>
      </c>
    </row>
    <row r="206" spans="1:2" x14ac:dyDescent="0.3">
      <c r="A206" s="3">
        <v>3298</v>
      </c>
      <c r="B206" s="2" t="s">
        <v>285</v>
      </c>
    </row>
    <row r="207" spans="1:2" x14ac:dyDescent="0.3">
      <c r="A207" s="3">
        <v>3299</v>
      </c>
      <c r="B207" s="2" t="s">
        <v>146</v>
      </c>
    </row>
    <row r="208" spans="1:2" x14ac:dyDescent="0.3">
      <c r="A208" s="3">
        <v>3303</v>
      </c>
      <c r="B208" s="2" t="s">
        <v>286</v>
      </c>
    </row>
    <row r="209" spans="1:2" x14ac:dyDescent="0.3">
      <c r="A209" s="3">
        <v>3307</v>
      </c>
      <c r="B209" s="2" t="s">
        <v>287</v>
      </c>
    </row>
    <row r="210" spans="1:2" x14ac:dyDescent="0.3">
      <c r="A210" s="3">
        <v>3308</v>
      </c>
      <c r="B210" s="2" t="s">
        <v>288</v>
      </c>
    </row>
    <row r="211" spans="1:2" x14ac:dyDescent="0.3">
      <c r="A211" s="3">
        <v>3309</v>
      </c>
      <c r="B211" s="2" t="s">
        <v>289</v>
      </c>
    </row>
    <row r="212" spans="1:2" x14ac:dyDescent="0.3">
      <c r="A212" s="3">
        <v>3312</v>
      </c>
      <c r="B212" s="2" t="s">
        <v>290</v>
      </c>
    </row>
    <row r="213" spans="1:2" x14ac:dyDescent="0.3">
      <c r="A213" s="3">
        <v>3314</v>
      </c>
      <c r="B213" s="2" t="s">
        <v>291</v>
      </c>
    </row>
    <row r="214" spans="1:2" x14ac:dyDescent="0.3">
      <c r="A214" s="3">
        <v>3317</v>
      </c>
      <c r="B214" s="2" t="s">
        <v>292</v>
      </c>
    </row>
    <row r="215" spans="1:2" x14ac:dyDescent="0.3">
      <c r="A215" s="3">
        <v>3318</v>
      </c>
      <c r="B215" s="2" t="s">
        <v>293</v>
      </c>
    </row>
    <row r="216" spans="1:2" x14ac:dyDescent="0.3">
      <c r="A216" s="3">
        <v>3320</v>
      </c>
      <c r="B216" s="2" t="s">
        <v>294</v>
      </c>
    </row>
    <row r="217" spans="1:2" x14ac:dyDescent="0.3">
      <c r="A217" s="3">
        <v>3322</v>
      </c>
      <c r="B217" s="2" t="s">
        <v>295</v>
      </c>
    </row>
    <row r="218" spans="1:2" x14ac:dyDescent="0.3">
      <c r="A218" s="3">
        <v>3323</v>
      </c>
      <c r="B218" s="2" t="s">
        <v>296</v>
      </c>
    </row>
    <row r="219" spans="1:2" x14ac:dyDescent="0.3">
      <c r="A219" s="3">
        <v>3325</v>
      </c>
      <c r="B219" s="2" t="s">
        <v>297</v>
      </c>
    </row>
    <row r="220" spans="1:2" x14ac:dyDescent="0.3">
      <c r="A220" s="3">
        <v>3328</v>
      </c>
      <c r="B220" s="2" t="s">
        <v>298</v>
      </c>
    </row>
    <row r="221" spans="1:2" x14ac:dyDescent="0.3">
      <c r="A221" s="3">
        <v>3332</v>
      </c>
      <c r="B221" s="2" t="s">
        <v>299</v>
      </c>
    </row>
    <row r="222" spans="1:2" x14ac:dyDescent="0.3">
      <c r="A222" s="3">
        <v>3337</v>
      </c>
      <c r="B222" s="2" t="s">
        <v>300</v>
      </c>
    </row>
    <row r="223" spans="1:2" x14ac:dyDescent="0.3">
      <c r="A223" s="3">
        <v>3338</v>
      </c>
      <c r="B223" s="2" t="s">
        <v>301</v>
      </c>
    </row>
    <row r="224" spans="1:2" x14ac:dyDescent="0.3">
      <c r="A224" s="3">
        <v>3339</v>
      </c>
      <c r="B224" s="2" t="s">
        <v>302</v>
      </c>
    </row>
    <row r="225" spans="1:2" x14ac:dyDescent="0.3">
      <c r="A225" s="3">
        <v>3340</v>
      </c>
      <c r="B225" s="2" t="s">
        <v>303</v>
      </c>
    </row>
    <row r="226" spans="1:2" x14ac:dyDescent="0.3">
      <c r="A226" s="3">
        <v>3346</v>
      </c>
      <c r="B226" s="2" t="s">
        <v>304</v>
      </c>
    </row>
    <row r="227" spans="1:2" x14ac:dyDescent="0.3">
      <c r="A227" s="3">
        <v>3347</v>
      </c>
      <c r="B227" s="2" t="s">
        <v>305</v>
      </c>
    </row>
    <row r="228" spans="1:2" x14ac:dyDescent="0.3">
      <c r="A228" s="3">
        <v>3350</v>
      </c>
      <c r="B228" s="2" t="s">
        <v>306</v>
      </c>
    </row>
    <row r="229" spans="1:2" x14ac:dyDescent="0.3">
      <c r="A229" s="3">
        <v>3351</v>
      </c>
      <c r="B229" s="2" t="s">
        <v>307</v>
      </c>
    </row>
    <row r="230" spans="1:2" x14ac:dyDescent="0.3">
      <c r="A230" s="3">
        <v>3356</v>
      </c>
      <c r="B230" s="2" t="s">
        <v>308</v>
      </c>
    </row>
    <row r="231" spans="1:2" x14ac:dyDescent="0.3">
      <c r="A231" s="3">
        <v>3360</v>
      </c>
      <c r="B231" s="2" t="s">
        <v>309</v>
      </c>
    </row>
    <row r="232" spans="1:2" x14ac:dyDescent="0.3">
      <c r="A232" s="3">
        <v>3364</v>
      </c>
      <c r="B232" s="2" t="s">
        <v>310</v>
      </c>
    </row>
    <row r="233" spans="1:2" x14ac:dyDescent="0.3">
      <c r="A233" s="3">
        <v>3373</v>
      </c>
      <c r="B233" s="2" t="s">
        <v>311</v>
      </c>
    </row>
    <row r="234" spans="1:2" x14ac:dyDescent="0.3">
      <c r="A234" s="3">
        <v>3722</v>
      </c>
      <c r="B234" s="2" t="s">
        <v>312</v>
      </c>
    </row>
    <row r="235" spans="1:2" x14ac:dyDescent="0.3">
      <c r="A235" s="3">
        <v>3728</v>
      </c>
      <c r="B235" s="2" t="s">
        <v>313</v>
      </c>
    </row>
    <row r="236" spans="1:2" x14ac:dyDescent="0.3">
      <c r="A236" s="3">
        <v>3733</v>
      </c>
      <c r="B236" s="2" t="s">
        <v>314</v>
      </c>
    </row>
    <row r="237" spans="1:2" x14ac:dyDescent="0.3">
      <c r="A237" s="3">
        <v>3749</v>
      </c>
      <c r="B237" s="2" t="s">
        <v>315</v>
      </c>
    </row>
    <row r="238" spans="1:2" x14ac:dyDescent="0.3">
      <c r="A238" s="3">
        <v>3893</v>
      </c>
      <c r="B238" s="2" t="s">
        <v>147</v>
      </c>
    </row>
    <row r="239" spans="1:2" x14ac:dyDescent="0.3">
      <c r="A239" s="3">
        <v>3896</v>
      </c>
      <c r="B239" s="2" t="s">
        <v>148</v>
      </c>
    </row>
    <row r="240" spans="1:2" x14ac:dyDescent="0.3">
      <c r="A240" s="3">
        <v>3898</v>
      </c>
      <c r="B240" s="2" t="s">
        <v>316</v>
      </c>
    </row>
    <row r="241" spans="1:2" x14ac:dyDescent="0.3">
      <c r="A241" s="3">
        <v>3902</v>
      </c>
      <c r="B241" s="2" t="s">
        <v>317</v>
      </c>
    </row>
    <row r="242" spans="1:2" x14ac:dyDescent="0.3">
      <c r="A242" s="3">
        <v>3904</v>
      </c>
      <c r="B242" s="2" t="s">
        <v>318</v>
      </c>
    </row>
    <row r="243" spans="1:2" x14ac:dyDescent="0.3">
      <c r="A243" s="3">
        <v>3906</v>
      </c>
      <c r="B243" s="2" t="s">
        <v>319</v>
      </c>
    </row>
    <row r="244" spans="1:2" x14ac:dyDescent="0.3">
      <c r="A244" s="3">
        <v>3907</v>
      </c>
      <c r="B244" s="2" t="s">
        <v>149</v>
      </c>
    </row>
    <row r="245" spans="1:2" x14ac:dyDescent="0.3">
      <c r="A245" s="3">
        <v>3909</v>
      </c>
      <c r="B245" s="2" t="s">
        <v>320</v>
      </c>
    </row>
    <row r="246" spans="1:2" x14ac:dyDescent="0.3">
      <c r="A246" s="3">
        <v>3910</v>
      </c>
      <c r="B246" s="2" t="s">
        <v>150</v>
      </c>
    </row>
    <row r="247" spans="1:2" x14ac:dyDescent="0.3">
      <c r="A247" s="3">
        <v>3913</v>
      </c>
      <c r="B247" s="2" t="s">
        <v>321</v>
      </c>
    </row>
    <row r="248" spans="1:2" x14ac:dyDescent="0.3">
      <c r="A248" s="3">
        <v>3916</v>
      </c>
      <c r="B248" s="2" t="s">
        <v>151</v>
      </c>
    </row>
    <row r="249" spans="1:2" x14ac:dyDescent="0.3">
      <c r="A249" s="3">
        <v>3917</v>
      </c>
      <c r="B249" s="2" t="s">
        <v>322</v>
      </c>
    </row>
    <row r="250" spans="1:2" x14ac:dyDescent="0.3">
      <c r="A250" s="3">
        <v>3918</v>
      </c>
      <c r="B250" s="2" t="s">
        <v>323</v>
      </c>
    </row>
    <row r="251" spans="1:2" x14ac:dyDescent="0.3">
      <c r="A251" s="3">
        <v>3920</v>
      </c>
      <c r="B251" s="2" t="s">
        <v>324</v>
      </c>
    </row>
    <row r="252" spans="1:2" x14ac:dyDescent="0.3">
      <c r="A252" s="3">
        <v>4026</v>
      </c>
      <c r="B252" s="2" t="s">
        <v>445</v>
      </c>
    </row>
    <row r="253" spans="1:2" x14ac:dyDescent="0.3">
      <c r="A253" s="3">
        <v>4040</v>
      </c>
      <c r="B253" s="2" t="s">
        <v>325</v>
      </c>
    </row>
    <row r="254" spans="1:2" x14ac:dyDescent="0.3">
      <c r="A254" s="3">
        <v>4043</v>
      </c>
      <c r="B254" s="2" t="s">
        <v>326</v>
      </c>
    </row>
    <row r="255" spans="1:2" x14ac:dyDescent="0.3">
      <c r="A255" s="3">
        <v>4045</v>
      </c>
      <c r="B255" s="2" t="s">
        <v>19</v>
      </c>
    </row>
    <row r="256" spans="1:2" x14ac:dyDescent="0.3">
      <c r="A256" s="3">
        <v>4109</v>
      </c>
      <c r="B256" s="2" t="s">
        <v>152</v>
      </c>
    </row>
    <row r="257" spans="1:2" x14ac:dyDescent="0.3">
      <c r="A257" s="3">
        <v>4522</v>
      </c>
      <c r="B257" s="2" t="s">
        <v>327</v>
      </c>
    </row>
    <row r="258" spans="1:2" x14ac:dyDescent="0.3">
      <c r="A258" s="3">
        <v>4523</v>
      </c>
      <c r="B258" t="s">
        <v>153</v>
      </c>
    </row>
    <row r="259" spans="1:2" x14ac:dyDescent="0.3">
      <c r="A259" s="3">
        <v>4534</v>
      </c>
      <c r="B259" s="2" t="s">
        <v>328</v>
      </c>
    </row>
    <row r="260" spans="1:2" x14ac:dyDescent="0.3">
      <c r="A260" s="3">
        <v>4622</v>
      </c>
      <c r="B260" s="2" t="s">
        <v>329</v>
      </c>
    </row>
    <row r="261" spans="1:2" x14ac:dyDescent="0.3">
      <c r="A261" s="3">
        <v>5200</v>
      </c>
      <c r="B261" s="2" t="s">
        <v>330</v>
      </c>
    </row>
    <row r="262" spans="1:2" x14ac:dyDescent="0.3">
      <c r="A262" s="3">
        <v>5201</v>
      </c>
      <c r="B262" s="2" t="s">
        <v>154</v>
      </c>
    </row>
    <row r="263" spans="1:2" x14ac:dyDescent="0.3">
      <c r="A263" s="3">
        <v>5203</v>
      </c>
      <c r="B263" s="2" t="s">
        <v>155</v>
      </c>
    </row>
    <row r="264" spans="1:2" x14ac:dyDescent="0.3">
      <c r="A264" s="3">
        <v>5206</v>
      </c>
      <c r="B264" s="2" t="s">
        <v>156</v>
      </c>
    </row>
    <row r="265" spans="1:2" x14ac:dyDescent="0.3">
      <c r="A265" s="3">
        <v>5207</v>
      </c>
      <c r="B265" s="2" t="s">
        <v>331</v>
      </c>
    </row>
    <row r="266" spans="1:2" x14ac:dyDescent="0.3">
      <c r="A266" s="3">
        <v>5208</v>
      </c>
      <c r="B266" s="2" t="s">
        <v>332</v>
      </c>
    </row>
    <row r="267" spans="1:2" x14ac:dyDescent="0.3">
      <c r="A267" s="3">
        <v>5212</v>
      </c>
      <c r="B267" s="2" t="s">
        <v>157</v>
      </c>
    </row>
    <row r="268" spans="1:2" x14ac:dyDescent="0.3">
      <c r="A268" s="3">
        <v>5213</v>
      </c>
      <c r="B268" s="2" t="s">
        <v>333</v>
      </c>
    </row>
    <row r="269" spans="1:2" x14ac:dyDescent="0.3">
      <c r="A269" s="3">
        <v>5214</v>
      </c>
      <c r="B269" s="2" t="s">
        <v>334</v>
      </c>
    </row>
    <row r="270" spans="1:2" x14ac:dyDescent="0.3">
      <c r="A270" s="3">
        <v>5218</v>
      </c>
      <c r="B270" s="2" t="s">
        <v>158</v>
      </c>
    </row>
    <row r="271" spans="1:2" x14ac:dyDescent="0.3">
      <c r="A271" s="3">
        <v>5221</v>
      </c>
      <c r="B271" s="2" t="s">
        <v>159</v>
      </c>
    </row>
    <row r="272" spans="1:2" x14ac:dyDescent="0.3">
      <c r="A272" s="3">
        <v>5223</v>
      </c>
      <c r="B272" s="2" t="s">
        <v>335</v>
      </c>
    </row>
    <row r="273" spans="1:2" x14ac:dyDescent="0.3">
      <c r="A273" s="3">
        <v>5225</v>
      </c>
      <c r="B273" s="2" t="s">
        <v>160</v>
      </c>
    </row>
    <row r="274" spans="1:2" x14ac:dyDescent="0.3">
      <c r="A274" s="3">
        <v>5226</v>
      </c>
      <c r="B274" s="2" t="s">
        <v>161</v>
      </c>
    </row>
    <row r="275" spans="1:2" x14ac:dyDescent="0.3">
      <c r="A275" s="3">
        <v>5407</v>
      </c>
      <c r="B275" s="2" t="s">
        <v>162</v>
      </c>
    </row>
    <row r="276" spans="1:2" x14ac:dyDescent="0.3">
      <c r="A276" s="3">
        <v>5412</v>
      </c>
      <c r="B276" s="2" t="s">
        <v>336</v>
      </c>
    </row>
    <row r="277" spans="1:2" x14ac:dyDescent="0.3">
      <c r="A277" s="3">
        <v>5425</v>
      </c>
      <c r="B277" s="2" t="s">
        <v>337</v>
      </c>
    </row>
    <row r="278" spans="1:2" x14ac:dyDescent="0.3">
      <c r="A278" s="3">
        <v>5426</v>
      </c>
      <c r="B278" s="2" t="s">
        <v>338</v>
      </c>
    </row>
    <row r="279" spans="1:2" x14ac:dyDescent="0.3">
      <c r="A279" s="3">
        <v>5431</v>
      </c>
      <c r="B279" s="2" t="s">
        <v>339</v>
      </c>
    </row>
    <row r="280" spans="1:2" x14ac:dyDescent="0.3">
      <c r="A280" s="3">
        <v>5447</v>
      </c>
      <c r="B280" s="2" t="s">
        <v>340</v>
      </c>
    </row>
    <row r="281" spans="1:2" x14ac:dyDescent="0.3">
      <c r="A281" s="3">
        <v>5456</v>
      </c>
      <c r="B281" s="2" t="s">
        <v>163</v>
      </c>
    </row>
    <row r="282" spans="1:2" x14ac:dyDescent="0.3">
      <c r="A282" s="3">
        <v>5459</v>
      </c>
      <c r="B282" s="2" t="s">
        <v>164</v>
      </c>
    </row>
    <row r="283" spans="1:2" x14ac:dyDescent="0.3">
      <c r="A283" s="3">
        <v>5461</v>
      </c>
      <c r="B283" s="2" t="s">
        <v>341</v>
      </c>
    </row>
    <row r="284" spans="1:2" x14ac:dyDescent="0.3">
      <c r="A284" s="3">
        <v>5468</v>
      </c>
      <c r="B284" s="2" t="s">
        <v>446</v>
      </c>
    </row>
    <row r="285" spans="1:2" x14ac:dyDescent="0.3">
      <c r="A285" s="3">
        <v>7002</v>
      </c>
      <c r="B285" s="2" t="s">
        <v>165</v>
      </c>
    </row>
    <row r="286" spans="1:2" x14ac:dyDescent="0.3">
      <c r="A286" s="3">
        <v>7021</v>
      </c>
      <c r="B286" s="2" t="s">
        <v>166</v>
      </c>
    </row>
    <row r="287" spans="1:2" x14ac:dyDescent="0.3">
      <c r="A287" s="3">
        <v>7032</v>
      </c>
      <c r="B287" s="2" t="s">
        <v>167</v>
      </c>
    </row>
    <row r="288" spans="1:2" x14ac:dyDescent="0.3">
      <c r="A288" s="3">
        <v>7033</v>
      </c>
      <c r="B288" s="2" t="s">
        <v>342</v>
      </c>
    </row>
    <row r="289" spans="1:2" x14ac:dyDescent="0.3">
      <c r="A289" s="3">
        <v>7039</v>
      </c>
      <c r="B289" s="2" t="s">
        <v>343</v>
      </c>
    </row>
    <row r="290" spans="1:2" x14ac:dyDescent="0.3">
      <c r="A290" s="3">
        <v>7040</v>
      </c>
      <c r="B290" s="2" t="s">
        <v>344</v>
      </c>
    </row>
    <row r="291" spans="1:2" x14ac:dyDescent="0.3">
      <c r="A291" s="3">
        <v>7041</v>
      </c>
      <c r="B291" s="2" t="s">
        <v>168</v>
      </c>
    </row>
    <row r="292" spans="1:2" x14ac:dyDescent="0.3">
      <c r="A292" s="3">
        <v>7043</v>
      </c>
      <c r="B292" s="2" t="s">
        <v>345</v>
      </c>
    </row>
    <row r="293" spans="1:2" x14ac:dyDescent="0.3">
      <c r="A293" s="3">
        <v>7044</v>
      </c>
      <c r="B293" s="2" t="s">
        <v>169</v>
      </c>
    </row>
    <row r="294" spans="1:2" x14ac:dyDescent="0.3">
      <c r="A294" s="3">
        <v>7045</v>
      </c>
      <c r="B294" s="2" t="s">
        <v>346</v>
      </c>
    </row>
    <row r="295" spans="1:2" x14ac:dyDescent="0.3">
      <c r="A295" s="3">
        <v>7051</v>
      </c>
      <c r="B295" s="2" t="s">
        <v>347</v>
      </c>
    </row>
    <row r="296" spans="1:2" x14ac:dyDescent="0.3">
      <c r="A296" s="3">
        <v>7052</v>
      </c>
      <c r="B296" s="2" t="s">
        <v>348</v>
      </c>
    </row>
    <row r="297" spans="1:2" x14ac:dyDescent="0.3">
      <c r="A297" s="3">
        <v>7056</v>
      </c>
      <c r="B297" s="2" t="s">
        <v>170</v>
      </c>
    </row>
    <row r="298" spans="1:2" x14ac:dyDescent="0.3">
      <c r="A298" s="3">
        <v>7058</v>
      </c>
      <c r="B298" s="2" t="s">
        <v>171</v>
      </c>
    </row>
    <row r="299" spans="1:2" x14ac:dyDescent="0.3">
      <c r="A299" s="3">
        <v>7062</v>
      </c>
      <c r="B299" s="2" t="s">
        <v>349</v>
      </c>
    </row>
    <row r="300" spans="1:2" x14ac:dyDescent="0.3">
      <c r="A300" s="3">
        <v>7063</v>
      </c>
      <c r="B300" s="2" t="s">
        <v>350</v>
      </c>
    </row>
    <row r="301" spans="1:2" x14ac:dyDescent="0.3">
      <c r="A301" s="3">
        <v>7067</v>
      </c>
      <c r="B301" s="2" t="s">
        <v>172</v>
      </c>
    </row>
    <row r="302" spans="1:2" x14ac:dyDescent="0.3">
      <c r="A302" s="3">
        <v>7069</v>
      </c>
      <c r="B302" s="2" t="s">
        <v>351</v>
      </c>
    </row>
    <row r="303" spans="1:2" x14ac:dyDescent="0.3">
      <c r="A303" s="3">
        <v>7070</v>
      </c>
      <c r="B303" s="2" t="s">
        <v>352</v>
      </c>
    </row>
    <row r="304" spans="1:2" x14ac:dyDescent="0.3">
      <c r="A304" s="3">
        <v>7072</v>
      </c>
      <c r="B304" s="2" t="s">
        <v>353</v>
      </c>
    </row>
    <row r="305" spans="1:2" x14ac:dyDescent="0.3">
      <c r="A305" s="3">
        <v>7073</v>
      </c>
      <c r="B305" s="2" t="s">
        <v>354</v>
      </c>
    </row>
    <row r="306" spans="1:2" x14ac:dyDescent="0.3">
      <c r="A306" s="3">
        <v>9999</v>
      </c>
      <c r="B306" s="2" t="s">
        <v>437</v>
      </c>
    </row>
  </sheetData>
  <autoFilter ref="A1:B1" xr:uid="{17F97BFE-8E6E-48C2-920B-33B6AAA854C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4A90CCB51694EB4D9AC1659E6AC48" ma:contentTypeVersion="17" ma:contentTypeDescription="Create a new document." ma:contentTypeScope="" ma:versionID="da28dfa601a7a169ad4b9839945946dc">
  <xsd:schema xmlns:xsd="http://www.w3.org/2001/XMLSchema" xmlns:xs="http://www.w3.org/2001/XMLSchema" xmlns:p="http://schemas.microsoft.com/office/2006/metadata/properties" xmlns:ns2="76f7bad7-08c0-4d31-beb6-8de2bccf0d5e" xmlns:ns3="62865ea8-f116-406c-9840-b9098c6aa2bd" targetNamespace="http://schemas.microsoft.com/office/2006/metadata/properties" ma:root="true" ma:fieldsID="d8aaa2935612f7a382fc5140d68e7d86" ns2:_="" ns3:_="">
    <xsd:import namespace="76f7bad7-08c0-4d31-beb6-8de2bccf0d5e"/>
    <xsd:import namespace="62865ea8-f116-406c-9840-b9098c6aa2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7bad7-08c0-4d31-beb6-8de2bccf0d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cddcab1-4fb3-4190-803e-fbe8b4ce96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65ea8-f116-406c-9840-b9098c6aa2b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3829e7f-31d0-4ff4-9a33-a81f2fdf0037}" ma:internalName="TaxCatchAll" ma:showField="CatchAllData" ma:web="62865ea8-f116-406c-9840-b9098c6aa2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f7bad7-08c0-4d31-beb6-8de2bccf0d5e">
      <Terms xmlns="http://schemas.microsoft.com/office/infopath/2007/PartnerControls"/>
    </lcf76f155ced4ddcb4097134ff3c332f>
    <TaxCatchAll xmlns="62865ea8-f116-406c-9840-b9098c6aa2bd" xsi:nil="true"/>
  </documentManagement>
</p:properties>
</file>

<file path=customXml/itemProps1.xml><?xml version="1.0" encoding="utf-8"?>
<ds:datastoreItem xmlns:ds="http://schemas.openxmlformats.org/officeDocument/2006/customXml" ds:itemID="{F14B9A33-6BC7-4BDE-8CE5-D89D85636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f7bad7-08c0-4d31-beb6-8de2bccf0d5e"/>
    <ds:schemaRef ds:uri="62865ea8-f116-406c-9840-b9098c6aa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9EB1AB-F501-497D-92FE-CFA0D7A2B0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C3C291-2384-4676-B2F8-5E9E7FB17B6B}">
  <ds:schemaRefs>
    <ds:schemaRef ds:uri="f16692db-484a-48be-b867-6594f0f177b9"/>
    <ds:schemaRef ds:uri="http://purl.org/dc/terms/"/>
    <ds:schemaRef ds:uri="http://schemas.microsoft.com/office/2006/documentManagement/types"/>
    <ds:schemaRef ds:uri="575218f4-ddd6-4848-9fa5-8d5c8830f5e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c764562b-2177-4b78-99d8-86f217caa6ce"/>
    <ds:schemaRef ds:uri="76f7bad7-08c0-4d31-beb6-8de2bccf0d5e"/>
    <ds:schemaRef ds:uri="62865ea8-f116-406c-9840-b9098c6aa2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Guidence Notes</vt:lpstr>
      <vt:lpstr>Data sheet</vt:lpstr>
      <vt:lpstr>Rollovers</vt:lpstr>
      <vt:lpstr>Salix</vt:lpstr>
      <vt:lpstr>Support Data</vt:lpstr>
      <vt:lpstr>DFE</vt:lpstr>
      <vt:lpstr>'Data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Funding form</dc:title>
  <dc:creator>Walkling, Suzanne - CY EPA</dc:creator>
  <cp:lastModifiedBy>Walter, Steve - TEP</cp:lastModifiedBy>
  <cp:lastPrinted>2022-07-26T13:32:19Z</cp:lastPrinted>
  <dcterms:created xsi:type="dcterms:W3CDTF">2019-04-12T11:00:09Z</dcterms:created>
  <dcterms:modified xsi:type="dcterms:W3CDTF">2024-03-20T13:32:03Z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0x010100D054A90CCB51694EB4D9AC1659E6AC48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