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codeName="ThisWorkbook" defaultThemeVersion="166925"/>
  <mc:AlternateContent xmlns:mc="http://schemas.openxmlformats.org/markup-compatibility/2006">
    <mc:Choice Requires="x15">
      <x15ac:absPath xmlns:x15ac="http://schemas.microsoft.com/office/spreadsheetml/2010/11/ac" url="https://theeducationpeople.sharepoint.com/sites/tep/SFS/Statutory/Compliance/Finance controls and scheme/1. On Kelsi/"/>
    </mc:Choice>
  </mc:AlternateContent>
  <xr:revisionPtr revIDLastSave="2" documentId="8_{3E1B429C-FB81-4450-BAEF-8E9D86C7A9FC}" xr6:coauthVersionLast="47" xr6:coauthVersionMax="47" xr10:uidLastSave="{40862CC9-52EC-4449-A225-7F7215730F07}"/>
  <workbookProtection workbookAlgorithmName="SHA-512" workbookHashValue="0tctEaIAbDy/RJNLHawUECU2FKsmOWiqqHwPMMzEEo4yCmMwSRFgK/yERvH3HV65kCNhKIICminaf0qF01jjPw==" workbookSaltValue="ZQj90r4wSWGWxzb4fw4/PA==" workbookSpinCount="100000" lockStructure="1"/>
  <bookViews>
    <workbookView xWindow="-108" yWindow="-108" windowWidth="23256" windowHeight="12576" firstSheet="3" activeTab="3" xr2:uid="{3A4A3929-55B5-47E3-9D5C-5E34AEE54D3C}"/>
  </bookViews>
  <sheets>
    <sheet name="Address File" sheetId="2" state="hidden" r:id="rId1"/>
    <sheet name="Data sheet" sheetId="3" state="hidden" r:id="rId2"/>
    <sheet name="Interest Rates" sheetId="5" state="hidden" r:id="rId3"/>
    <sheet name="Loan Application" sheetId="4" r:id="rId4"/>
    <sheet name="Loan illustration" sheetId="7" r:id="rId5"/>
    <sheet name="Loan Exceptions" sheetId="9" r:id="rId6"/>
    <sheet name="Final Loan Agreement" sheetId="8" state="hidden" r:id="rId7"/>
  </sheets>
  <externalReferences>
    <externalReference r:id="rId8"/>
  </externalReferences>
  <definedNames>
    <definedName name="_xlnm._FilterDatabase" localSheetId="0" hidden="1">'Address File'!$A$1:$L$312</definedName>
    <definedName name="Capital">'Data sheet'!$B$2:$B$3</definedName>
    <definedName name="ICT">'Data sheet'!$F$2:$F$4</definedName>
    <definedName name="Premises">'Data sheet'!$E$2:$E$7</definedName>
    <definedName name="_xlnm.Print_Area" localSheetId="6">'Final Loan Agreement'!$A$1:$H$58</definedName>
    <definedName name="_xlnm.Print_Area" localSheetId="4">'Loan illustration'!$B$1:$AZ$36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4" l="1"/>
  <c r="B4" i="9"/>
  <c r="H10" i="8"/>
  <c r="D4" i="9" l="1"/>
  <c r="D12" i="4"/>
  <c r="C17" i="5"/>
  <c r="B14" i="8" l="1"/>
  <c r="B23" i="8"/>
  <c r="J23" i="8" s="1"/>
  <c r="J43" i="8"/>
  <c r="J41" i="8"/>
  <c r="J35" i="8"/>
  <c r="J20" i="8"/>
  <c r="L243" i="2" l="1"/>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D10" i="7" l="1"/>
  <c r="B2" i="7"/>
  <c r="D9" i="7"/>
  <c r="F10" i="4" l="1"/>
  <c r="D10" i="8"/>
  <c r="T150" i="7"/>
  <c r="V150" i="7" s="1"/>
  <c r="T149" i="7"/>
  <c r="V149" i="7" s="1"/>
  <c r="T148" i="7"/>
  <c r="V148" i="7" s="1"/>
  <c r="T147" i="7"/>
  <c r="V147" i="7" s="1"/>
  <c r="T146" i="7"/>
  <c r="V146" i="7" s="1"/>
  <c r="T145" i="7"/>
  <c r="V145" i="7" s="1"/>
  <c r="T144" i="7"/>
  <c r="V144" i="7" s="1"/>
  <c r="T143" i="7"/>
  <c r="V143" i="7" s="1"/>
  <c r="T142" i="7"/>
  <c r="V142" i="7" s="1"/>
  <c r="T141" i="7"/>
  <c r="V141" i="7" s="1"/>
  <c r="T140" i="7"/>
  <c r="V140" i="7" s="1"/>
  <c r="T139" i="7"/>
  <c r="V139" i="7" s="1"/>
  <c r="T138" i="7"/>
  <c r="V138" i="7" s="1"/>
  <c r="T137" i="7"/>
  <c r="V137" i="7" s="1"/>
  <c r="T136" i="7"/>
  <c r="V136" i="7" s="1"/>
  <c r="T135" i="7"/>
  <c r="V135" i="7" s="1"/>
  <c r="T134" i="7"/>
  <c r="V134" i="7" s="1"/>
  <c r="T133" i="7"/>
  <c r="V133" i="7" s="1"/>
  <c r="T132" i="7"/>
  <c r="V132" i="7" s="1"/>
  <c r="T131" i="7"/>
  <c r="V131" i="7" s="1"/>
  <c r="T130" i="7"/>
  <c r="V130" i="7" s="1"/>
  <c r="T129" i="7"/>
  <c r="V129" i="7" s="1"/>
  <c r="T128" i="7"/>
  <c r="V128" i="7" s="1"/>
  <c r="T127" i="7"/>
  <c r="V127" i="7" s="1"/>
  <c r="T126" i="7"/>
  <c r="V126" i="7" s="1"/>
  <c r="T125" i="7"/>
  <c r="V125" i="7" s="1"/>
  <c r="T124" i="7"/>
  <c r="V124" i="7" s="1"/>
  <c r="T123" i="7"/>
  <c r="V123" i="7" s="1"/>
  <c r="T122" i="7"/>
  <c r="V122" i="7" s="1"/>
  <c r="T121" i="7"/>
  <c r="V121" i="7" s="1"/>
  <c r="T120" i="7"/>
  <c r="V120" i="7" s="1"/>
  <c r="T119" i="7"/>
  <c r="V119" i="7" s="1"/>
  <c r="T118" i="7"/>
  <c r="V118" i="7" s="1"/>
  <c r="T117" i="7"/>
  <c r="V117" i="7" s="1"/>
  <c r="T116" i="7"/>
  <c r="V116" i="7" s="1"/>
  <c r="T115" i="7"/>
  <c r="V115" i="7" s="1"/>
  <c r="T114" i="7"/>
  <c r="V114" i="7" s="1"/>
  <c r="T113" i="7"/>
  <c r="V113" i="7" s="1"/>
  <c r="T112" i="7"/>
  <c r="V112" i="7" s="1"/>
  <c r="T111" i="7"/>
  <c r="V111" i="7" s="1"/>
  <c r="T110" i="7"/>
  <c r="V110" i="7" s="1"/>
  <c r="T109" i="7"/>
  <c r="V109" i="7" s="1"/>
  <c r="T108" i="7"/>
  <c r="V108" i="7" s="1"/>
  <c r="T107" i="7"/>
  <c r="V107" i="7" s="1"/>
  <c r="T106" i="7"/>
  <c r="V106" i="7" s="1"/>
  <c r="T105" i="7"/>
  <c r="V105" i="7" s="1"/>
  <c r="T104" i="7"/>
  <c r="V104" i="7" s="1"/>
  <c r="T103" i="7"/>
  <c r="V103" i="7" s="1"/>
  <c r="T102" i="7"/>
  <c r="V102" i="7" s="1"/>
  <c r="T101" i="7"/>
  <c r="V101" i="7" s="1"/>
  <c r="T100" i="7"/>
  <c r="V100" i="7" s="1"/>
  <c r="T99" i="7"/>
  <c r="V99" i="7" s="1"/>
  <c r="T98" i="7"/>
  <c r="V98" i="7" s="1"/>
  <c r="T97" i="7"/>
  <c r="V97" i="7" s="1"/>
  <c r="T96" i="7"/>
  <c r="V96" i="7" s="1"/>
  <c r="T95" i="7"/>
  <c r="V95" i="7" s="1"/>
  <c r="T94" i="7"/>
  <c r="V94" i="7" s="1"/>
  <c r="T93" i="7"/>
  <c r="V93" i="7" s="1"/>
  <c r="T92" i="7"/>
  <c r="V92" i="7" s="1"/>
  <c r="T91" i="7"/>
  <c r="V91" i="7" s="1"/>
  <c r="T90" i="7"/>
  <c r="V90" i="7" s="1"/>
  <c r="T89" i="7"/>
  <c r="V89" i="7" s="1"/>
  <c r="T88" i="7"/>
  <c r="V88" i="7" s="1"/>
  <c r="T87" i="7"/>
  <c r="V87" i="7" s="1"/>
  <c r="T86" i="7"/>
  <c r="V86" i="7" s="1"/>
  <c r="T85" i="7"/>
  <c r="V85" i="7" s="1"/>
  <c r="T84" i="7"/>
  <c r="V84" i="7" s="1"/>
  <c r="T83" i="7"/>
  <c r="V83" i="7" s="1"/>
  <c r="T82" i="7"/>
  <c r="V82" i="7" s="1"/>
  <c r="T81" i="7"/>
  <c r="V81" i="7" s="1"/>
  <c r="T80" i="7"/>
  <c r="V80" i="7" s="1"/>
  <c r="T79" i="7"/>
  <c r="V79" i="7" s="1"/>
  <c r="T78" i="7"/>
  <c r="V78" i="7" s="1"/>
  <c r="T77" i="7"/>
  <c r="V77" i="7" s="1"/>
  <c r="T76" i="7"/>
  <c r="V76" i="7" s="1"/>
  <c r="T75" i="7"/>
  <c r="V75" i="7" s="1"/>
  <c r="T74" i="7"/>
  <c r="V74" i="7" s="1"/>
  <c r="T73" i="7"/>
  <c r="V73" i="7" s="1"/>
  <c r="T72" i="7"/>
  <c r="V72" i="7" s="1"/>
  <c r="T71" i="7"/>
  <c r="V71" i="7" s="1"/>
  <c r="T70" i="7"/>
  <c r="V70" i="7" s="1"/>
  <c r="T69" i="7"/>
  <c r="V69" i="7" s="1"/>
  <c r="T68" i="7"/>
  <c r="V68" i="7" s="1"/>
  <c r="T67" i="7"/>
  <c r="V67" i="7" s="1"/>
  <c r="T66" i="7"/>
  <c r="V66" i="7" s="1"/>
  <c r="T65" i="7"/>
  <c r="V65" i="7" s="1"/>
  <c r="T64" i="7"/>
  <c r="V64" i="7" s="1"/>
  <c r="T63" i="7"/>
  <c r="V63" i="7" s="1"/>
  <c r="T62" i="7"/>
  <c r="V62" i="7" s="1"/>
  <c r="T61" i="7"/>
  <c r="V61" i="7" s="1"/>
  <c r="T60" i="7"/>
  <c r="V60" i="7" s="1"/>
  <c r="T59" i="7"/>
  <c r="V59" i="7" s="1"/>
  <c r="T58" i="7"/>
  <c r="V58" i="7" s="1"/>
  <c r="T57" i="7"/>
  <c r="V57" i="7" s="1"/>
  <c r="T56" i="7"/>
  <c r="V56" i="7" s="1"/>
  <c r="T55" i="7"/>
  <c r="V55" i="7" s="1"/>
  <c r="T54" i="7"/>
  <c r="V54" i="7" s="1"/>
  <c r="T53" i="7"/>
  <c r="V53" i="7" s="1"/>
  <c r="T52" i="7"/>
  <c r="V52" i="7" s="1"/>
  <c r="T51" i="7"/>
  <c r="V51" i="7" s="1"/>
  <c r="T50" i="7"/>
  <c r="V50" i="7" s="1"/>
  <c r="T49" i="7"/>
  <c r="V49" i="7" s="1"/>
  <c r="T48" i="7"/>
  <c r="V48" i="7" s="1"/>
  <c r="T47" i="7"/>
  <c r="V47" i="7" s="1"/>
  <c r="T46" i="7"/>
  <c r="V46" i="7" s="1"/>
  <c r="T45" i="7"/>
  <c r="V45" i="7" s="1"/>
  <c r="T44" i="7"/>
  <c r="V44" i="7" s="1"/>
  <c r="T43" i="7"/>
  <c r="V43" i="7" s="1"/>
  <c r="T42" i="7"/>
  <c r="V42" i="7" s="1"/>
  <c r="T41" i="7"/>
  <c r="V41" i="7" s="1"/>
  <c r="T40" i="7"/>
  <c r="V40" i="7" s="1"/>
  <c r="T39" i="7"/>
  <c r="V39" i="7" s="1"/>
  <c r="T38" i="7"/>
  <c r="V38" i="7" s="1"/>
  <c r="T37" i="7"/>
  <c r="V37" i="7" s="1"/>
  <c r="T36" i="7"/>
  <c r="V36" i="7" s="1"/>
  <c r="T35" i="7"/>
  <c r="V35" i="7" s="1"/>
  <c r="T34" i="7"/>
  <c r="V34" i="7" s="1"/>
  <c r="T33" i="7"/>
  <c r="V33" i="7" s="1"/>
  <c r="T32" i="7"/>
  <c r="V32" i="7" s="1"/>
  <c r="T31" i="7"/>
  <c r="V31" i="7" s="1"/>
  <c r="T30" i="7"/>
  <c r="V30" i="7" s="1"/>
  <c r="T29" i="7"/>
  <c r="V29" i="7" s="1"/>
  <c r="T28" i="7"/>
  <c r="V28" i="7" s="1"/>
  <c r="AE27" i="7"/>
  <c r="T27" i="7"/>
  <c r="V27" i="7" s="1"/>
  <c r="T26" i="7"/>
  <c r="V26" i="7" s="1"/>
  <c r="T25" i="7"/>
  <c r="V25" i="7" s="1"/>
  <c r="T24" i="7"/>
  <c r="V24" i="7" s="1"/>
  <c r="T23" i="7"/>
  <c r="V23" i="7" s="1"/>
  <c r="AK22" i="7"/>
  <c r="AI22" i="7"/>
  <c r="AH22" i="7"/>
  <c r="AG22" i="7"/>
  <c r="T22" i="7"/>
  <c r="V22" i="7" s="1"/>
  <c r="T21" i="7"/>
  <c r="V21" i="7" s="1"/>
  <c r="T20" i="7"/>
  <c r="V20" i="7" s="1"/>
  <c r="T19" i="7"/>
  <c r="V19" i="7" s="1"/>
  <c r="T18" i="7"/>
  <c r="V18" i="7" s="1"/>
  <c r="T17" i="7"/>
  <c r="V17" i="7" s="1"/>
  <c r="T16" i="7"/>
  <c r="V16" i="7" s="1"/>
  <c r="B16" i="7"/>
  <c r="B17" i="7" s="1"/>
  <c r="T15" i="7"/>
  <c r="V15" i="7" s="1"/>
  <c r="T14" i="7"/>
  <c r="V14" i="7" s="1"/>
  <c r="T13" i="7"/>
  <c r="V13" i="7" s="1"/>
  <c r="T12" i="7"/>
  <c r="V12" i="7" s="1"/>
  <c r="T11" i="7"/>
  <c r="V11" i="7" s="1"/>
  <c r="T10" i="7"/>
  <c r="V10" i="7" s="1"/>
  <c r="T9" i="7"/>
  <c r="V9" i="7" s="1"/>
  <c r="C9" i="7"/>
  <c r="T8" i="7"/>
  <c r="V8" i="7" s="1"/>
  <c r="AD7" i="7"/>
  <c r="AD8" i="7" s="1"/>
  <c r="AD9" i="7" s="1"/>
  <c r="AD10" i="7" s="1"/>
  <c r="AD11" i="7" s="1"/>
  <c r="AD12" i="7" s="1"/>
  <c r="AD13" i="7" s="1"/>
  <c r="AD14" i="7" s="1"/>
  <c r="AD15" i="7" s="1"/>
  <c r="AD16" i="7" s="1"/>
  <c r="AD17" i="7" s="1"/>
  <c r="AD18" i="7" s="1"/>
  <c r="AD19" i="7" s="1"/>
  <c r="AD20" i="7" s="1"/>
  <c r="AD21" i="7" s="1"/>
  <c r="T7" i="7"/>
  <c r="V7" i="7" s="1"/>
  <c r="AH6" i="7"/>
  <c r="T6" i="7"/>
  <c r="V6" i="7" s="1"/>
  <c r="T5" i="7"/>
  <c r="V5" i="7" s="1"/>
  <c r="B5" i="7"/>
  <c r="AF2" i="7" s="1"/>
  <c r="T4" i="7"/>
  <c r="V4" i="7" s="1"/>
  <c r="T3" i="7"/>
  <c r="V3" i="7" s="1"/>
  <c r="AN2" i="7"/>
  <c r="AJ2" i="7"/>
  <c r="AE2" i="7"/>
  <c r="T2" i="7"/>
  <c r="V2" i="7" s="1"/>
  <c r="W2" i="7" s="1"/>
  <c r="S2" i="7"/>
  <c r="AF7" i="7" l="1"/>
  <c r="B26" i="8" s="1"/>
  <c r="B18" i="7"/>
  <c r="D18" i="7" s="1"/>
  <c r="D17" i="7"/>
  <c r="AJ22" i="7"/>
  <c r="K2" i="7"/>
  <c r="M2" i="7" s="1"/>
  <c r="N2" i="7" s="1"/>
  <c r="AN3" i="7"/>
  <c r="W3" i="7"/>
  <c r="W4" i="7" s="1"/>
  <c r="W5" i="7" s="1"/>
  <c r="W6" i="7" s="1"/>
  <c r="G17" i="7"/>
  <c r="C17" i="7"/>
  <c r="C16" i="7"/>
  <c r="F301" i="5"/>
  <c r="E301" i="5"/>
  <c r="B301" i="5"/>
  <c r="F300" i="5"/>
  <c r="E300" i="5"/>
  <c r="B300" i="5"/>
  <c r="F299" i="5"/>
  <c r="E299" i="5"/>
  <c r="B299" i="5"/>
  <c r="F298" i="5"/>
  <c r="E298" i="5"/>
  <c r="B298" i="5"/>
  <c r="F297" i="5"/>
  <c r="E297" i="5"/>
  <c r="B297" i="5"/>
  <c r="F296" i="5"/>
  <c r="E296" i="5"/>
  <c r="B296" i="5"/>
  <c r="F295" i="5"/>
  <c r="E295" i="5"/>
  <c r="B295" i="5"/>
  <c r="F294" i="5"/>
  <c r="E294" i="5"/>
  <c r="B294" i="5"/>
  <c r="F293" i="5"/>
  <c r="E293" i="5"/>
  <c r="B293" i="5"/>
  <c r="F292" i="5"/>
  <c r="E292" i="5"/>
  <c r="B292" i="5"/>
  <c r="F291" i="5"/>
  <c r="E291" i="5"/>
  <c r="B291" i="5"/>
  <c r="F290" i="5"/>
  <c r="E290" i="5"/>
  <c r="B290" i="5"/>
  <c r="F289" i="5"/>
  <c r="E289" i="5"/>
  <c r="B289" i="5"/>
  <c r="F288" i="5"/>
  <c r="E288" i="5"/>
  <c r="B288" i="5"/>
  <c r="F287" i="5"/>
  <c r="E287" i="5"/>
  <c r="B287" i="5"/>
  <c r="F286" i="5"/>
  <c r="E286" i="5"/>
  <c r="B286" i="5"/>
  <c r="F285" i="5"/>
  <c r="E285" i="5"/>
  <c r="B285" i="5"/>
  <c r="F284" i="5"/>
  <c r="E284" i="5"/>
  <c r="B284" i="5"/>
  <c r="F283" i="5"/>
  <c r="E283" i="5"/>
  <c r="B283" i="5"/>
  <c r="F282" i="5"/>
  <c r="E282" i="5"/>
  <c r="B282" i="5"/>
  <c r="F281" i="5"/>
  <c r="E281" i="5"/>
  <c r="B281" i="5"/>
  <c r="F280" i="5"/>
  <c r="E280" i="5"/>
  <c r="B280" i="5"/>
  <c r="F279" i="5"/>
  <c r="E279" i="5"/>
  <c r="B279" i="5"/>
  <c r="F278" i="5"/>
  <c r="E278" i="5"/>
  <c r="B278" i="5"/>
  <c r="F277" i="5"/>
  <c r="E277" i="5"/>
  <c r="B277" i="5"/>
  <c r="F276" i="5"/>
  <c r="E276" i="5"/>
  <c r="B276" i="5"/>
  <c r="F275" i="5"/>
  <c r="E275" i="5"/>
  <c r="B275" i="5"/>
  <c r="F274" i="5"/>
  <c r="E274" i="5"/>
  <c r="B274" i="5"/>
  <c r="F273" i="5"/>
  <c r="E273" i="5"/>
  <c r="B273" i="5"/>
  <c r="F272" i="5"/>
  <c r="E272" i="5"/>
  <c r="B272" i="5"/>
  <c r="F271" i="5"/>
  <c r="E271" i="5"/>
  <c r="B271" i="5"/>
  <c r="F270" i="5"/>
  <c r="E270" i="5"/>
  <c r="B270" i="5"/>
  <c r="F269" i="5"/>
  <c r="E269" i="5"/>
  <c r="B269" i="5"/>
  <c r="F268" i="5"/>
  <c r="E268" i="5"/>
  <c r="B268" i="5"/>
  <c r="F267" i="5"/>
  <c r="E267" i="5"/>
  <c r="B267" i="5"/>
  <c r="F266" i="5"/>
  <c r="E266" i="5"/>
  <c r="B266" i="5"/>
  <c r="F265" i="5"/>
  <c r="E265" i="5"/>
  <c r="B265" i="5"/>
  <c r="F264" i="5"/>
  <c r="E264" i="5"/>
  <c r="B264" i="5"/>
  <c r="F263" i="5"/>
  <c r="E263" i="5"/>
  <c r="B263" i="5"/>
  <c r="F262" i="5"/>
  <c r="E262" i="5"/>
  <c r="B262" i="5"/>
  <c r="F261" i="5"/>
  <c r="E261" i="5"/>
  <c r="B261" i="5"/>
  <c r="F260" i="5"/>
  <c r="E260" i="5"/>
  <c r="B260" i="5"/>
  <c r="F259" i="5"/>
  <c r="E259" i="5"/>
  <c r="B259" i="5"/>
  <c r="F258" i="5"/>
  <c r="E258" i="5"/>
  <c r="B258" i="5"/>
  <c r="F257" i="5"/>
  <c r="E257" i="5"/>
  <c r="B257" i="5"/>
  <c r="F256" i="5"/>
  <c r="E256" i="5"/>
  <c r="B256" i="5"/>
  <c r="F255" i="5"/>
  <c r="E255" i="5"/>
  <c r="B255" i="5"/>
  <c r="F254" i="5"/>
  <c r="E254" i="5"/>
  <c r="B254" i="5"/>
  <c r="F253" i="5"/>
  <c r="E253" i="5"/>
  <c r="B253" i="5"/>
  <c r="F252" i="5"/>
  <c r="E252" i="5"/>
  <c r="B252" i="5"/>
  <c r="F251" i="5"/>
  <c r="E251" i="5"/>
  <c r="B251" i="5"/>
  <c r="F250" i="5"/>
  <c r="E250" i="5"/>
  <c r="B250" i="5"/>
  <c r="F249" i="5"/>
  <c r="E249" i="5"/>
  <c r="B249" i="5"/>
  <c r="F248" i="5"/>
  <c r="E248" i="5"/>
  <c r="B248" i="5"/>
  <c r="F247" i="5"/>
  <c r="E247" i="5"/>
  <c r="B247" i="5"/>
  <c r="F246" i="5"/>
  <c r="E246" i="5"/>
  <c r="B246" i="5"/>
  <c r="F245" i="5"/>
  <c r="E245" i="5"/>
  <c r="B245" i="5"/>
  <c r="F244" i="5"/>
  <c r="E244" i="5"/>
  <c r="B244" i="5"/>
  <c r="F243" i="5"/>
  <c r="E243" i="5"/>
  <c r="B243" i="5"/>
  <c r="F242" i="5"/>
  <c r="E242" i="5"/>
  <c r="B242" i="5"/>
  <c r="F241" i="5"/>
  <c r="E241" i="5"/>
  <c r="B241" i="5"/>
  <c r="F240" i="5"/>
  <c r="E240" i="5"/>
  <c r="B240" i="5"/>
  <c r="F239" i="5"/>
  <c r="E239" i="5"/>
  <c r="B239" i="5"/>
  <c r="F238" i="5"/>
  <c r="E238" i="5"/>
  <c r="B238" i="5"/>
  <c r="F237" i="5"/>
  <c r="E237" i="5"/>
  <c r="B237" i="5"/>
  <c r="F236" i="5"/>
  <c r="E236" i="5"/>
  <c r="B236" i="5"/>
  <c r="F235" i="5"/>
  <c r="E235" i="5"/>
  <c r="B235" i="5"/>
  <c r="F234" i="5"/>
  <c r="E234" i="5"/>
  <c r="B234" i="5"/>
  <c r="F233" i="5"/>
  <c r="E233" i="5"/>
  <c r="B233" i="5"/>
  <c r="F232" i="5"/>
  <c r="E232" i="5"/>
  <c r="B232" i="5"/>
  <c r="F231" i="5"/>
  <c r="E231" i="5"/>
  <c r="B231" i="5"/>
  <c r="F230" i="5"/>
  <c r="E230" i="5"/>
  <c r="B230" i="5"/>
  <c r="F229" i="5"/>
  <c r="E229" i="5"/>
  <c r="B229" i="5"/>
  <c r="F228" i="5"/>
  <c r="E228" i="5"/>
  <c r="B228" i="5"/>
  <c r="F227" i="5"/>
  <c r="E227" i="5"/>
  <c r="B227" i="5"/>
  <c r="F226" i="5"/>
  <c r="E226" i="5"/>
  <c r="B226" i="5"/>
  <c r="F225" i="5"/>
  <c r="E225" i="5"/>
  <c r="B225" i="5"/>
  <c r="F224" i="5"/>
  <c r="E224" i="5"/>
  <c r="B224" i="5"/>
  <c r="F223" i="5"/>
  <c r="E223" i="5"/>
  <c r="B223" i="5"/>
  <c r="F222" i="5"/>
  <c r="E222" i="5"/>
  <c r="B222" i="5"/>
  <c r="F221" i="5"/>
  <c r="E221" i="5"/>
  <c r="B221" i="5"/>
  <c r="F220" i="5"/>
  <c r="E220" i="5"/>
  <c r="B220" i="5"/>
  <c r="F219" i="5"/>
  <c r="E219" i="5"/>
  <c r="B219" i="5"/>
  <c r="F218" i="5"/>
  <c r="E218" i="5"/>
  <c r="B218" i="5"/>
  <c r="F217" i="5"/>
  <c r="E217" i="5"/>
  <c r="B217" i="5"/>
  <c r="F216" i="5"/>
  <c r="E216" i="5"/>
  <c r="B216" i="5"/>
  <c r="F215" i="5"/>
  <c r="E215" i="5"/>
  <c r="B215" i="5"/>
  <c r="F214" i="5"/>
  <c r="E214" i="5"/>
  <c r="B214" i="5"/>
  <c r="F213" i="5"/>
  <c r="E213" i="5"/>
  <c r="B213" i="5"/>
  <c r="F212" i="5"/>
  <c r="E212" i="5"/>
  <c r="B212" i="5"/>
  <c r="F211" i="5"/>
  <c r="E211" i="5"/>
  <c r="B211" i="5"/>
  <c r="F210" i="5"/>
  <c r="E210" i="5"/>
  <c r="B210" i="5"/>
  <c r="F209" i="5"/>
  <c r="E209" i="5"/>
  <c r="B209" i="5"/>
  <c r="F208" i="5"/>
  <c r="E208" i="5"/>
  <c r="B208" i="5"/>
  <c r="F207" i="5"/>
  <c r="E207" i="5"/>
  <c r="B207" i="5"/>
  <c r="F206" i="5"/>
  <c r="E206" i="5"/>
  <c r="B206" i="5"/>
  <c r="F205" i="5"/>
  <c r="E205" i="5"/>
  <c r="B205" i="5"/>
  <c r="F204" i="5"/>
  <c r="E204" i="5"/>
  <c r="B204" i="5"/>
  <c r="F203" i="5"/>
  <c r="E203" i="5"/>
  <c r="B203" i="5"/>
  <c r="F202" i="5"/>
  <c r="E202" i="5"/>
  <c r="B202" i="5"/>
  <c r="F201" i="5"/>
  <c r="E201" i="5"/>
  <c r="D201" i="5"/>
  <c r="B201" i="5"/>
  <c r="F200" i="5"/>
  <c r="E200" i="5"/>
  <c r="D200" i="5"/>
  <c r="B200" i="5"/>
  <c r="F199" i="5"/>
  <c r="E199" i="5"/>
  <c r="D199" i="5"/>
  <c r="B199" i="5"/>
  <c r="F198" i="5"/>
  <c r="E198" i="5"/>
  <c r="D198" i="5"/>
  <c r="B198" i="5"/>
  <c r="F197" i="5"/>
  <c r="E197" i="5"/>
  <c r="D197" i="5"/>
  <c r="B197" i="5"/>
  <c r="F196" i="5"/>
  <c r="E196" i="5"/>
  <c r="D196" i="5"/>
  <c r="B196" i="5"/>
  <c r="F195" i="5"/>
  <c r="E195" i="5"/>
  <c r="D195" i="5"/>
  <c r="B195" i="5"/>
  <c r="F194" i="5"/>
  <c r="E194" i="5"/>
  <c r="D194" i="5"/>
  <c r="B194" i="5"/>
  <c r="F193" i="5"/>
  <c r="E193" i="5"/>
  <c r="D193" i="5"/>
  <c r="B193" i="5"/>
  <c r="F192" i="5"/>
  <c r="E192" i="5"/>
  <c r="D192" i="5"/>
  <c r="B192" i="5"/>
  <c r="F191" i="5"/>
  <c r="E191" i="5"/>
  <c r="D191" i="5"/>
  <c r="B191" i="5"/>
  <c r="F190" i="5"/>
  <c r="E190" i="5"/>
  <c r="D190" i="5"/>
  <c r="B190" i="5"/>
  <c r="F189" i="5"/>
  <c r="E189" i="5"/>
  <c r="D189" i="5"/>
  <c r="B189" i="5"/>
  <c r="F188" i="5"/>
  <c r="E188" i="5"/>
  <c r="D188" i="5"/>
  <c r="B188" i="5"/>
  <c r="F187" i="5"/>
  <c r="E187" i="5"/>
  <c r="D187" i="5"/>
  <c r="B187" i="5"/>
  <c r="F186" i="5"/>
  <c r="E186" i="5"/>
  <c r="D186" i="5"/>
  <c r="B186" i="5"/>
  <c r="F185" i="5"/>
  <c r="E185" i="5"/>
  <c r="D185" i="5"/>
  <c r="B185" i="5"/>
  <c r="F184" i="5"/>
  <c r="E184" i="5"/>
  <c r="D184" i="5"/>
  <c r="B184" i="5"/>
  <c r="F183" i="5"/>
  <c r="E183" i="5"/>
  <c r="D183" i="5"/>
  <c r="B183" i="5"/>
  <c r="F182" i="5"/>
  <c r="E182" i="5"/>
  <c r="D182" i="5"/>
  <c r="B182" i="5"/>
  <c r="F181" i="5"/>
  <c r="E181" i="5"/>
  <c r="D181" i="5"/>
  <c r="B181" i="5"/>
  <c r="F180" i="5"/>
  <c r="E180" i="5"/>
  <c r="D180" i="5"/>
  <c r="B180" i="5"/>
  <c r="F179" i="5"/>
  <c r="E179" i="5"/>
  <c r="D179" i="5"/>
  <c r="B179" i="5"/>
  <c r="F178" i="5"/>
  <c r="E178" i="5"/>
  <c r="D178" i="5"/>
  <c r="B178" i="5"/>
  <c r="F177" i="5"/>
  <c r="E177" i="5"/>
  <c r="D177" i="5"/>
  <c r="B177" i="5"/>
  <c r="F176" i="5"/>
  <c r="E176" i="5"/>
  <c r="D176" i="5"/>
  <c r="B176" i="5"/>
  <c r="F175" i="5"/>
  <c r="E175" i="5"/>
  <c r="D175" i="5"/>
  <c r="B175" i="5"/>
  <c r="F174" i="5"/>
  <c r="E174" i="5"/>
  <c r="D174" i="5"/>
  <c r="B174" i="5"/>
  <c r="F173" i="5"/>
  <c r="E173" i="5"/>
  <c r="D173" i="5"/>
  <c r="B173" i="5"/>
  <c r="F172" i="5"/>
  <c r="E172" i="5"/>
  <c r="D172" i="5"/>
  <c r="B172" i="5"/>
  <c r="F171" i="5"/>
  <c r="E171" i="5"/>
  <c r="D171" i="5"/>
  <c r="B171" i="5"/>
  <c r="F170" i="5"/>
  <c r="E170" i="5"/>
  <c r="D170" i="5"/>
  <c r="B170" i="5"/>
  <c r="F169" i="5"/>
  <c r="E169" i="5"/>
  <c r="D169" i="5"/>
  <c r="B169" i="5"/>
  <c r="F168" i="5"/>
  <c r="E168" i="5"/>
  <c r="D168" i="5"/>
  <c r="B168" i="5"/>
  <c r="F167" i="5"/>
  <c r="E167" i="5"/>
  <c r="D167" i="5"/>
  <c r="B167" i="5"/>
  <c r="F166" i="5"/>
  <c r="E166" i="5"/>
  <c r="D166" i="5"/>
  <c r="B166" i="5"/>
  <c r="F165" i="5"/>
  <c r="E165" i="5"/>
  <c r="D165" i="5"/>
  <c r="B165" i="5"/>
  <c r="F164" i="5"/>
  <c r="E164" i="5"/>
  <c r="D164" i="5"/>
  <c r="B164" i="5"/>
  <c r="F163" i="5"/>
  <c r="E163" i="5"/>
  <c r="D163" i="5"/>
  <c r="B163" i="5"/>
  <c r="F162" i="5"/>
  <c r="E162" i="5"/>
  <c r="D162" i="5"/>
  <c r="B162" i="5"/>
  <c r="F161" i="5"/>
  <c r="E161" i="5"/>
  <c r="D161" i="5"/>
  <c r="B161" i="5"/>
  <c r="F160" i="5"/>
  <c r="E160" i="5"/>
  <c r="D160" i="5"/>
  <c r="B160" i="5"/>
  <c r="F159" i="5"/>
  <c r="E159" i="5"/>
  <c r="D159" i="5"/>
  <c r="B159" i="5"/>
  <c r="F158" i="5"/>
  <c r="E158" i="5"/>
  <c r="D158" i="5"/>
  <c r="B158" i="5"/>
  <c r="F157" i="5"/>
  <c r="E157" i="5"/>
  <c r="D157" i="5"/>
  <c r="B157" i="5"/>
  <c r="F156" i="5"/>
  <c r="E156" i="5"/>
  <c r="D156" i="5"/>
  <c r="B156" i="5"/>
  <c r="F155" i="5"/>
  <c r="E155" i="5"/>
  <c r="D155" i="5"/>
  <c r="B155" i="5"/>
  <c r="F154" i="5"/>
  <c r="E154" i="5"/>
  <c r="D154" i="5"/>
  <c r="B154" i="5"/>
  <c r="F153" i="5"/>
  <c r="E153" i="5"/>
  <c r="D153" i="5"/>
  <c r="B153" i="5"/>
  <c r="F152" i="5"/>
  <c r="E152" i="5"/>
  <c r="D152" i="5"/>
  <c r="B152" i="5"/>
  <c r="F151" i="5"/>
  <c r="E151" i="5"/>
  <c r="D151" i="5"/>
  <c r="B151" i="5"/>
  <c r="F150" i="5"/>
  <c r="E150" i="5"/>
  <c r="D150" i="5"/>
  <c r="B150" i="5"/>
  <c r="F149" i="5"/>
  <c r="E149" i="5"/>
  <c r="D149" i="5"/>
  <c r="B149" i="5"/>
  <c r="F148" i="5"/>
  <c r="E148" i="5"/>
  <c r="D148" i="5"/>
  <c r="B148" i="5"/>
  <c r="F147" i="5"/>
  <c r="E147" i="5"/>
  <c r="D147" i="5"/>
  <c r="B147" i="5"/>
  <c r="F146" i="5"/>
  <c r="E146" i="5"/>
  <c r="D146" i="5"/>
  <c r="B146" i="5"/>
  <c r="F145" i="5"/>
  <c r="E145" i="5"/>
  <c r="D145" i="5"/>
  <c r="B145" i="5"/>
  <c r="F144" i="5"/>
  <c r="E144" i="5"/>
  <c r="D144" i="5"/>
  <c r="B144" i="5"/>
  <c r="F143" i="5"/>
  <c r="E143" i="5"/>
  <c r="D143" i="5"/>
  <c r="B143" i="5"/>
  <c r="F142" i="5"/>
  <c r="E142" i="5"/>
  <c r="D142" i="5"/>
  <c r="B142" i="5"/>
  <c r="F141" i="5"/>
  <c r="E141" i="5"/>
  <c r="D141" i="5"/>
  <c r="B141" i="5"/>
  <c r="F140" i="5"/>
  <c r="E140" i="5"/>
  <c r="D140" i="5"/>
  <c r="B140" i="5"/>
  <c r="F139" i="5"/>
  <c r="E139" i="5"/>
  <c r="D139" i="5"/>
  <c r="B139" i="5"/>
  <c r="F138" i="5"/>
  <c r="E138" i="5"/>
  <c r="D138" i="5"/>
  <c r="B138" i="5"/>
  <c r="F137" i="5"/>
  <c r="E137" i="5"/>
  <c r="D137" i="5"/>
  <c r="B137" i="5"/>
  <c r="F136" i="5"/>
  <c r="E136" i="5"/>
  <c r="D136" i="5"/>
  <c r="B136" i="5"/>
  <c r="F135" i="5"/>
  <c r="E135" i="5"/>
  <c r="D135" i="5"/>
  <c r="B135" i="5"/>
  <c r="F134" i="5"/>
  <c r="E134" i="5"/>
  <c r="D134" i="5"/>
  <c r="B134" i="5"/>
  <c r="F133" i="5"/>
  <c r="E133" i="5"/>
  <c r="D133" i="5"/>
  <c r="B133" i="5"/>
  <c r="F132" i="5"/>
  <c r="E132" i="5"/>
  <c r="D132" i="5"/>
  <c r="B132" i="5"/>
  <c r="F131" i="5"/>
  <c r="E131" i="5"/>
  <c r="D131" i="5"/>
  <c r="B131" i="5"/>
  <c r="F130" i="5"/>
  <c r="E130" i="5"/>
  <c r="D130" i="5"/>
  <c r="B130" i="5"/>
  <c r="F129" i="5"/>
  <c r="E129" i="5"/>
  <c r="D129" i="5"/>
  <c r="B129" i="5"/>
  <c r="F128" i="5"/>
  <c r="E128" i="5"/>
  <c r="D128" i="5"/>
  <c r="B128" i="5"/>
  <c r="F127" i="5"/>
  <c r="E127" i="5"/>
  <c r="D127" i="5"/>
  <c r="B127" i="5"/>
  <c r="F126" i="5"/>
  <c r="E126" i="5"/>
  <c r="D126" i="5"/>
  <c r="B126" i="5"/>
  <c r="F125" i="5"/>
  <c r="E125" i="5"/>
  <c r="D125" i="5"/>
  <c r="B125" i="5"/>
  <c r="F124" i="5"/>
  <c r="E124" i="5"/>
  <c r="D124" i="5"/>
  <c r="B124" i="5"/>
  <c r="F123" i="5"/>
  <c r="E123" i="5"/>
  <c r="D123" i="5"/>
  <c r="B123" i="5"/>
  <c r="F122" i="5"/>
  <c r="E122" i="5"/>
  <c r="D122" i="5"/>
  <c r="B122" i="5"/>
  <c r="F121" i="5"/>
  <c r="E121" i="5"/>
  <c r="D121" i="5"/>
  <c r="B121" i="5"/>
  <c r="F120" i="5"/>
  <c r="E120" i="5"/>
  <c r="D120" i="5"/>
  <c r="B120" i="5"/>
  <c r="F119" i="5"/>
  <c r="E119" i="5"/>
  <c r="D119" i="5"/>
  <c r="B119" i="5"/>
  <c r="F118" i="5"/>
  <c r="E118" i="5"/>
  <c r="D118" i="5"/>
  <c r="B118" i="5"/>
  <c r="F117" i="5"/>
  <c r="E117" i="5"/>
  <c r="D117" i="5"/>
  <c r="B117" i="5"/>
  <c r="F116" i="5"/>
  <c r="E116" i="5"/>
  <c r="D116" i="5"/>
  <c r="B116" i="5"/>
  <c r="F115" i="5"/>
  <c r="E115" i="5"/>
  <c r="D115" i="5"/>
  <c r="B115" i="5"/>
  <c r="F114" i="5"/>
  <c r="E114" i="5"/>
  <c r="D114" i="5"/>
  <c r="B114" i="5"/>
  <c r="F113" i="5"/>
  <c r="E113" i="5"/>
  <c r="D113" i="5"/>
  <c r="B113" i="5"/>
  <c r="F112" i="5"/>
  <c r="E112" i="5"/>
  <c r="D112" i="5"/>
  <c r="B112" i="5"/>
  <c r="F111" i="5"/>
  <c r="E111" i="5"/>
  <c r="D111" i="5"/>
  <c r="B111" i="5"/>
  <c r="F110" i="5"/>
  <c r="E110" i="5"/>
  <c r="D110" i="5"/>
  <c r="B110" i="5"/>
  <c r="F109" i="5"/>
  <c r="E109" i="5"/>
  <c r="D109" i="5"/>
  <c r="B109" i="5"/>
  <c r="F108" i="5"/>
  <c r="E108" i="5"/>
  <c r="D108" i="5"/>
  <c r="B108" i="5"/>
  <c r="F107" i="5"/>
  <c r="E107" i="5"/>
  <c r="D107" i="5"/>
  <c r="B107" i="5"/>
  <c r="F106" i="5"/>
  <c r="E106" i="5"/>
  <c r="D106" i="5"/>
  <c r="B106" i="5"/>
  <c r="F105" i="5"/>
  <c r="E105" i="5"/>
  <c r="D105" i="5"/>
  <c r="B105" i="5"/>
  <c r="F104" i="5"/>
  <c r="E104" i="5"/>
  <c r="D104" i="5"/>
  <c r="B104" i="5"/>
  <c r="F103" i="5"/>
  <c r="E103" i="5"/>
  <c r="D103" i="5"/>
  <c r="B103" i="5"/>
  <c r="F102" i="5"/>
  <c r="E102" i="5"/>
  <c r="D102" i="5"/>
  <c r="B102" i="5"/>
  <c r="F101" i="5"/>
  <c r="E101" i="5"/>
  <c r="D101" i="5"/>
  <c r="B101" i="5"/>
  <c r="F100" i="5"/>
  <c r="E100" i="5"/>
  <c r="D100" i="5"/>
  <c r="B100" i="5"/>
  <c r="F99" i="5"/>
  <c r="E99" i="5"/>
  <c r="D99" i="5"/>
  <c r="B99" i="5"/>
  <c r="F98" i="5"/>
  <c r="E98" i="5"/>
  <c r="D98" i="5"/>
  <c r="B98" i="5"/>
  <c r="F97" i="5"/>
  <c r="E97" i="5"/>
  <c r="D97" i="5"/>
  <c r="B97" i="5"/>
  <c r="F96" i="5"/>
  <c r="E96" i="5"/>
  <c r="D96" i="5"/>
  <c r="B96" i="5"/>
  <c r="F95" i="5"/>
  <c r="E95" i="5"/>
  <c r="D95" i="5"/>
  <c r="B95" i="5"/>
  <c r="F94" i="5"/>
  <c r="E94" i="5"/>
  <c r="D94" i="5"/>
  <c r="B94" i="5"/>
  <c r="F93" i="5"/>
  <c r="E93" i="5"/>
  <c r="D93" i="5"/>
  <c r="B93" i="5"/>
  <c r="F92" i="5"/>
  <c r="E92" i="5"/>
  <c r="D92" i="5"/>
  <c r="B92" i="5"/>
  <c r="F91" i="5"/>
  <c r="E91" i="5"/>
  <c r="D91" i="5"/>
  <c r="B91" i="5"/>
  <c r="F90" i="5"/>
  <c r="E90" i="5"/>
  <c r="D90" i="5"/>
  <c r="B90" i="5"/>
  <c r="F89" i="5"/>
  <c r="E89" i="5"/>
  <c r="D89" i="5"/>
  <c r="B89" i="5"/>
  <c r="F88" i="5"/>
  <c r="E88" i="5"/>
  <c r="D88" i="5"/>
  <c r="B88" i="5"/>
  <c r="F87" i="5"/>
  <c r="E87" i="5"/>
  <c r="D87" i="5"/>
  <c r="B87" i="5"/>
  <c r="F86" i="5"/>
  <c r="E86" i="5"/>
  <c r="D86" i="5"/>
  <c r="B86" i="5"/>
  <c r="F85" i="5"/>
  <c r="E85" i="5"/>
  <c r="D85" i="5"/>
  <c r="B85" i="5"/>
  <c r="F84" i="5"/>
  <c r="E84" i="5"/>
  <c r="D84" i="5"/>
  <c r="B84" i="5"/>
  <c r="F83" i="5"/>
  <c r="E83" i="5"/>
  <c r="D83" i="5"/>
  <c r="B83" i="5"/>
  <c r="F82" i="5"/>
  <c r="E82" i="5"/>
  <c r="D82" i="5"/>
  <c r="B82" i="5"/>
  <c r="F81" i="5"/>
  <c r="E81" i="5"/>
  <c r="D81" i="5"/>
  <c r="B81" i="5"/>
  <c r="F80" i="5"/>
  <c r="E80" i="5"/>
  <c r="D80" i="5"/>
  <c r="B80" i="5"/>
  <c r="F79" i="5"/>
  <c r="E79" i="5"/>
  <c r="D79" i="5"/>
  <c r="B79" i="5"/>
  <c r="F78" i="5"/>
  <c r="E78" i="5"/>
  <c r="D78" i="5"/>
  <c r="B78" i="5"/>
  <c r="F77" i="5"/>
  <c r="E77" i="5"/>
  <c r="D77" i="5"/>
  <c r="B77" i="5"/>
  <c r="F76" i="5"/>
  <c r="E76" i="5"/>
  <c r="D76" i="5"/>
  <c r="B76" i="5"/>
  <c r="F75" i="5"/>
  <c r="E75" i="5"/>
  <c r="D75" i="5"/>
  <c r="B75" i="5"/>
  <c r="F74" i="5"/>
  <c r="E74" i="5"/>
  <c r="D74" i="5"/>
  <c r="B74" i="5"/>
  <c r="F73" i="5"/>
  <c r="E73" i="5"/>
  <c r="D73" i="5"/>
  <c r="B73" i="5"/>
  <c r="F72" i="5"/>
  <c r="E72" i="5"/>
  <c r="D72" i="5"/>
  <c r="B72" i="5"/>
  <c r="F71" i="5"/>
  <c r="E71" i="5"/>
  <c r="D71" i="5"/>
  <c r="B71" i="5"/>
  <c r="F70" i="5"/>
  <c r="E70" i="5"/>
  <c r="D70" i="5"/>
  <c r="B70" i="5"/>
  <c r="F69" i="5"/>
  <c r="E69" i="5"/>
  <c r="D69" i="5"/>
  <c r="B69" i="5"/>
  <c r="F68" i="5"/>
  <c r="E68" i="5"/>
  <c r="D68" i="5"/>
  <c r="B68" i="5"/>
  <c r="F67" i="5"/>
  <c r="E67" i="5"/>
  <c r="D67" i="5"/>
  <c r="B67" i="5"/>
  <c r="F66" i="5"/>
  <c r="E66" i="5"/>
  <c r="D66" i="5"/>
  <c r="B66" i="5"/>
  <c r="F65" i="5"/>
  <c r="E65" i="5"/>
  <c r="D65" i="5"/>
  <c r="B65" i="5"/>
  <c r="F64" i="5"/>
  <c r="E64" i="5"/>
  <c r="D64" i="5"/>
  <c r="B64" i="5"/>
  <c r="F63" i="5"/>
  <c r="E63" i="5"/>
  <c r="D63" i="5"/>
  <c r="B63" i="5"/>
  <c r="F62" i="5"/>
  <c r="E62" i="5"/>
  <c r="D62" i="5"/>
  <c r="B62" i="5"/>
  <c r="F61" i="5"/>
  <c r="E61" i="5"/>
  <c r="D61" i="5"/>
  <c r="B61" i="5"/>
  <c r="F60" i="5"/>
  <c r="E60" i="5"/>
  <c r="D60" i="5"/>
  <c r="B60" i="5"/>
  <c r="F59" i="5"/>
  <c r="E59" i="5"/>
  <c r="D59" i="5"/>
  <c r="B59" i="5"/>
  <c r="F58" i="5"/>
  <c r="E58" i="5"/>
  <c r="D58" i="5"/>
  <c r="B58" i="5"/>
  <c r="F57" i="5"/>
  <c r="E57" i="5"/>
  <c r="D57" i="5"/>
  <c r="B57" i="5"/>
  <c r="F56" i="5"/>
  <c r="E56" i="5"/>
  <c r="D56" i="5"/>
  <c r="B56" i="5"/>
  <c r="F55" i="5"/>
  <c r="E55" i="5"/>
  <c r="D55" i="5"/>
  <c r="B55" i="5"/>
  <c r="F54" i="5"/>
  <c r="E54" i="5"/>
  <c r="D54" i="5"/>
  <c r="B54" i="5"/>
  <c r="F53" i="5"/>
  <c r="E53" i="5"/>
  <c r="D53" i="5"/>
  <c r="B53" i="5"/>
  <c r="F52" i="5"/>
  <c r="E52" i="5"/>
  <c r="D52" i="5"/>
  <c r="B52" i="5"/>
  <c r="F51" i="5"/>
  <c r="E51" i="5"/>
  <c r="D51" i="5"/>
  <c r="B51" i="5"/>
  <c r="F50" i="5"/>
  <c r="E50" i="5"/>
  <c r="D50" i="5"/>
  <c r="B50" i="5"/>
  <c r="F49" i="5"/>
  <c r="E49" i="5"/>
  <c r="D49" i="5"/>
  <c r="B49" i="5"/>
  <c r="F48" i="5"/>
  <c r="E48" i="5"/>
  <c r="D48" i="5"/>
  <c r="B48" i="5"/>
  <c r="F47" i="5"/>
  <c r="E47" i="5"/>
  <c r="D47" i="5"/>
  <c r="B47" i="5"/>
  <c r="F46" i="5"/>
  <c r="E46" i="5"/>
  <c r="D46" i="5"/>
  <c r="B46" i="5"/>
  <c r="F45" i="5"/>
  <c r="E45" i="5"/>
  <c r="D45" i="5"/>
  <c r="B45" i="5"/>
  <c r="F44" i="5"/>
  <c r="E44" i="5"/>
  <c r="D44" i="5"/>
  <c r="B44" i="5"/>
  <c r="F43" i="5"/>
  <c r="E43" i="5"/>
  <c r="D43" i="5"/>
  <c r="B43" i="5"/>
  <c r="F42" i="5"/>
  <c r="E42" i="5"/>
  <c r="D42" i="5"/>
  <c r="B42" i="5"/>
  <c r="F41" i="5"/>
  <c r="E41" i="5"/>
  <c r="D41" i="5"/>
  <c r="B41" i="5"/>
  <c r="F40" i="5"/>
  <c r="E40" i="5"/>
  <c r="D40" i="5"/>
  <c r="B40" i="5"/>
  <c r="F39" i="5"/>
  <c r="E39" i="5"/>
  <c r="D39" i="5"/>
  <c r="B39" i="5"/>
  <c r="F38" i="5"/>
  <c r="E38" i="5"/>
  <c r="D38" i="5"/>
  <c r="B38" i="5"/>
  <c r="F37" i="5"/>
  <c r="E37" i="5"/>
  <c r="D37" i="5"/>
  <c r="B37" i="5"/>
  <c r="F36" i="5"/>
  <c r="E36" i="5"/>
  <c r="D36" i="5"/>
  <c r="B36" i="5"/>
  <c r="F35" i="5"/>
  <c r="E35" i="5"/>
  <c r="D35" i="5"/>
  <c r="B35" i="5"/>
  <c r="F34" i="5"/>
  <c r="E34" i="5"/>
  <c r="D34" i="5"/>
  <c r="B34" i="5"/>
  <c r="F33" i="5"/>
  <c r="E33" i="5"/>
  <c r="D33" i="5"/>
  <c r="B33" i="5"/>
  <c r="F32" i="5"/>
  <c r="E32" i="5"/>
  <c r="D32" i="5"/>
  <c r="B32" i="5"/>
  <c r="F31" i="5"/>
  <c r="E31" i="5"/>
  <c r="D31" i="5"/>
  <c r="B31" i="5"/>
  <c r="F30" i="5"/>
  <c r="E30" i="5"/>
  <c r="D30" i="5"/>
  <c r="B30" i="5"/>
  <c r="F29" i="5"/>
  <c r="E29" i="5"/>
  <c r="D29" i="5"/>
  <c r="B29" i="5"/>
  <c r="F28" i="5"/>
  <c r="E28" i="5"/>
  <c r="D28" i="5"/>
  <c r="B28" i="5"/>
  <c r="F27" i="5"/>
  <c r="E27" i="5"/>
  <c r="D27" i="5"/>
  <c r="B27" i="5"/>
  <c r="F26" i="5"/>
  <c r="E26" i="5"/>
  <c r="D26" i="5"/>
  <c r="B26" i="5"/>
  <c r="F25" i="5"/>
  <c r="E25" i="5"/>
  <c r="D25" i="5"/>
  <c r="B25" i="5"/>
  <c r="F24" i="5"/>
  <c r="E24" i="5"/>
  <c r="D24" i="5"/>
  <c r="B24" i="5"/>
  <c r="F23" i="5"/>
  <c r="E23" i="5"/>
  <c r="D23" i="5"/>
  <c r="B23" i="5"/>
  <c r="F22" i="5"/>
  <c r="E22" i="5"/>
  <c r="D22" i="5"/>
  <c r="B22" i="5"/>
  <c r="F21" i="5"/>
  <c r="E21" i="5"/>
  <c r="D21" i="5"/>
  <c r="B21" i="5"/>
  <c r="F20" i="5"/>
  <c r="E20" i="5"/>
  <c r="D20" i="5"/>
  <c r="B20" i="5"/>
  <c r="F19" i="5"/>
  <c r="E19" i="5"/>
  <c r="D19" i="5"/>
  <c r="B19" i="5"/>
  <c r="F18" i="5"/>
  <c r="E18" i="5"/>
  <c r="D18" i="5"/>
  <c r="B18" i="5"/>
  <c r="F17" i="5"/>
  <c r="E17" i="5"/>
  <c r="D17" i="5"/>
  <c r="D16" i="7" s="1"/>
  <c r="G16" i="7" s="1"/>
  <c r="B17" i="5"/>
  <c r="F16" i="5"/>
  <c r="E16" i="5"/>
  <c r="D16" i="5"/>
  <c r="B16" i="5"/>
  <c r="F15" i="5"/>
  <c r="E15" i="5"/>
  <c r="D15" i="5"/>
  <c r="B15" i="5"/>
  <c r="F14" i="5"/>
  <c r="E14" i="5"/>
  <c r="D14" i="5"/>
  <c r="B14" i="5"/>
  <c r="F13" i="5"/>
  <c r="E13" i="5"/>
  <c r="D13" i="5"/>
  <c r="B13" i="5"/>
  <c r="F12" i="5"/>
  <c r="E12" i="5"/>
  <c r="D12" i="5"/>
  <c r="B12" i="5"/>
  <c r="F11" i="5"/>
  <c r="E11" i="5"/>
  <c r="D11" i="5"/>
  <c r="B11" i="5"/>
  <c r="F10" i="5"/>
  <c r="E10" i="5"/>
  <c r="D10" i="5"/>
  <c r="B10" i="5"/>
  <c r="F9" i="5"/>
  <c r="E9" i="5"/>
  <c r="D9" i="5"/>
  <c r="B9" i="5"/>
  <c r="F8" i="5"/>
  <c r="E8" i="5"/>
  <c r="D8" i="5"/>
  <c r="B8" i="5"/>
  <c r="F7" i="5"/>
  <c r="E7" i="5"/>
  <c r="D7" i="5"/>
  <c r="B7" i="5"/>
  <c r="F6" i="5"/>
  <c r="E6" i="5"/>
  <c r="D6" i="5"/>
  <c r="B6" i="5"/>
  <c r="F5" i="5"/>
  <c r="E5" i="5"/>
  <c r="D5" i="5"/>
  <c r="B5" i="5"/>
  <c r="F4" i="5"/>
  <c r="E4" i="5"/>
  <c r="D4" i="5"/>
  <c r="B4" i="5"/>
  <c r="P2" i="5"/>
  <c r="O2" i="5"/>
  <c r="N2" i="5"/>
  <c r="M2" i="5"/>
  <c r="L2" i="5"/>
  <c r="K2" i="5"/>
  <c r="J2" i="5"/>
  <c r="I2" i="5"/>
  <c r="H2" i="5"/>
  <c r="G2" i="5"/>
  <c r="D2" i="5"/>
  <c r="C2" i="7" s="1"/>
  <c r="J39" i="8" l="1"/>
  <c r="E2" i="5"/>
  <c r="F2" i="5" s="1"/>
  <c r="B19" i="7"/>
  <c r="B20" i="7" s="1"/>
  <c r="W7" i="7"/>
  <c r="R3" i="7"/>
  <c r="G18" i="7"/>
  <c r="C18" i="7"/>
  <c r="AN4" i="7"/>
  <c r="D19" i="7" l="1"/>
  <c r="S3" i="7"/>
  <c r="R4" i="7"/>
  <c r="S4" i="7" s="1"/>
  <c r="B21" i="7"/>
  <c r="D20" i="7"/>
  <c r="G19" i="7"/>
  <c r="C19" i="7"/>
  <c r="W8" i="7"/>
  <c r="AN5" i="7"/>
  <c r="D44" i="4"/>
  <c r="D50" i="4" s="1"/>
  <c r="R5" i="7" l="1"/>
  <c r="R6" i="7" s="1"/>
  <c r="B22" i="7"/>
  <c r="D21" i="7"/>
  <c r="G20" i="7"/>
  <c r="C20" i="7"/>
  <c r="AN6" i="7"/>
  <c r="W9" i="7"/>
  <c r="D8" i="7" l="1"/>
  <c r="AF27" i="7" s="1"/>
  <c r="G16" i="8"/>
  <c r="S5" i="7"/>
  <c r="D22" i="7"/>
  <c r="B23" i="7"/>
  <c r="W10" i="7"/>
  <c r="S6" i="7"/>
  <c r="R7" i="7"/>
  <c r="AN7" i="7"/>
  <c r="G21" i="7"/>
  <c r="C21" i="7"/>
  <c r="K10" i="3"/>
  <c r="K11" i="3" s="1"/>
  <c r="I1" i="3"/>
  <c r="I2" i="3" s="1"/>
  <c r="I3" i="3" s="1"/>
  <c r="I4" i="3" s="1"/>
  <c r="I5" i="3" s="1"/>
  <c r="I6" i="3" s="1"/>
  <c r="I7" i="3" s="1"/>
  <c r="I8" i="3" s="1"/>
  <c r="I9" i="3" s="1"/>
  <c r="I10" i="3" s="1"/>
  <c r="I11" i="3" s="1"/>
  <c r="I12" i="3" s="1"/>
  <c r="I13" i="3" s="1"/>
  <c r="I14" i="3" s="1"/>
  <c r="I15" i="3" s="1"/>
  <c r="I16" i="3" s="1"/>
  <c r="I17" i="3" s="1"/>
  <c r="I18" i="3" s="1"/>
  <c r="I19" i="3" s="1"/>
  <c r="I20" i="3" s="1"/>
  <c r="I21" i="3" s="1"/>
  <c r="I22" i="3" s="1"/>
  <c r="I23" i="3" s="1"/>
  <c r="I24" i="3" s="1"/>
  <c r="I25" i="3" s="1"/>
  <c r="I26" i="3" s="1"/>
  <c r="I27" i="3" s="1"/>
  <c r="I28" i="3" s="1"/>
  <c r="I29" i="3" s="1"/>
  <c r="I30" i="3" s="1"/>
  <c r="I31" i="3" s="1"/>
  <c r="I32" i="3" s="1"/>
  <c r="I33" i="3" s="1"/>
  <c r="I34" i="3" s="1"/>
  <c r="I35" i="3" s="1"/>
  <c r="I36" i="3" s="1"/>
  <c r="I37" i="3" s="1"/>
  <c r="I38" i="3" s="1"/>
  <c r="I39" i="3" s="1"/>
  <c r="I40" i="3" s="1"/>
  <c r="I41" i="3" s="1"/>
  <c r="I42" i="3" s="1"/>
  <c r="I43" i="3" s="1"/>
  <c r="I44" i="3" s="1"/>
  <c r="I45" i="3" s="1"/>
  <c r="I46" i="3" s="1"/>
  <c r="I47" i="3" s="1"/>
  <c r="I48" i="3" s="1"/>
  <c r="I49" i="3" s="1"/>
  <c r="I50" i="3" s="1"/>
  <c r="I51" i="3" s="1"/>
  <c r="I52" i="3" s="1"/>
  <c r="I53" i="3" s="1"/>
  <c r="I54" i="3" s="1"/>
  <c r="I55" i="3" s="1"/>
  <c r="I56" i="3" s="1"/>
  <c r="I57" i="3" s="1"/>
  <c r="I58" i="3" s="1"/>
  <c r="I59" i="3" s="1"/>
  <c r="I60" i="3" s="1"/>
  <c r="I61" i="3" s="1"/>
  <c r="I62" i="3" s="1"/>
  <c r="I63" i="3" s="1"/>
  <c r="I64" i="3" s="1"/>
  <c r="I65" i="3" s="1"/>
  <c r="I66" i="3" s="1"/>
  <c r="I67" i="3" s="1"/>
  <c r="I68" i="3" s="1"/>
  <c r="I69" i="3" s="1"/>
  <c r="I70" i="3" s="1"/>
  <c r="I71" i="3" s="1"/>
  <c r="I72" i="3" s="1"/>
  <c r="I73" i="3" s="1"/>
  <c r="I74" i="3" s="1"/>
  <c r="I75" i="3" s="1"/>
  <c r="I76" i="3" s="1"/>
  <c r="I77" i="3" s="1"/>
  <c r="I78" i="3" s="1"/>
  <c r="I79" i="3" s="1"/>
  <c r="I80" i="3" s="1"/>
  <c r="I81" i="3" s="1"/>
  <c r="I82" i="3" s="1"/>
  <c r="I83" i="3" s="1"/>
  <c r="I84" i="3" s="1"/>
  <c r="I85" i="3" s="1"/>
  <c r="I86" i="3" s="1"/>
  <c r="I87" i="3" s="1"/>
  <c r="I88" i="3" s="1"/>
  <c r="I89" i="3" s="1"/>
  <c r="I90" i="3" s="1"/>
  <c r="I91" i="3" s="1"/>
  <c r="I92" i="3" s="1"/>
  <c r="I93" i="3" s="1"/>
  <c r="I94" i="3" s="1"/>
  <c r="I95" i="3" s="1"/>
  <c r="I96" i="3" s="1"/>
  <c r="I97" i="3" s="1"/>
  <c r="I98" i="3" s="1"/>
  <c r="I99" i="3" s="1"/>
  <c r="I100" i="3" s="1"/>
  <c r="I101" i="3" s="1"/>
  <c r="I102" i="3" s="1"/>
  <c r="I103" i="3" s="1"/>
  <c r="I104" i="3" s="1"/>
  <c r="I105" i="3" s="1"/>
  <c r="I106" i="3" s="1"/>
  <c r="I107" i="3" s="1"/>
  <c r="I108" i="3" s="1"/>
  <c r="I109" i="3" s="1"/>
  <c r="I110" i="3" s="1"/>
  <c r="I111" i="3" s="1"/>
  <c r="I112" i="3" s="1"/>
  <c r="I113" i="3" s="1"/>
  <c r="I114" i="3" s="1"/>
  <c r="I115" i="3" s="1"/>
  <c r="I116" i="3" s="1"/>
  <c r="I117" i="3" s="1"/>
  <c r="I118" i="3" s="1"/>
  <c r="I119" i="3" s="1"/>
  <c r="I120" i="3" s="1"/>
  <c r="I121" i="3" s="1"/>
  <c r="I122" i="3" s="1"/>
  <c r="I123" i="3" s="1"/>
  <c r="I124" i="3" s="1"/>
  <c r="I125" i="3" s="1"/>
  <c r="I126" i="3" s="1"/>
  <c r="I127" i="3" s="1"/>
  <c r="I128" i="3" s="1"/>
  <c r="I129" i="3" s="1"/>
  <c r="I130" i="3" s="1"/>
  <c r="I131" i="3" s="1"/>
  <c r="I132" i="3" s="1"/>
  <c r="I133" i="3" s="1"/>
  <c r="I134" i="3" s="1"/>
  <c r="I135" i="3" s="1"/>
  <c r="I136" i="3" s="1"/>
  <c r="I137" i="3" s="1"/>
  <c r="I138" i="3" s="1"/>
  <c r="I139" i="3" s="1"/>
  <c r="I140" i="3" s="1"/>
  <c r="I141" i="3" s="1"/>
  <c r="I142" i="3" s="1"/>
  <c r="I143" i="3" s="1"/>
  <c r="I144" i="3" s="1"/>
  <c r="I145" i="3" s="1"/>
  <c r="I146" i="3" s="1"/>
  <c r="I147" i="3" s="1"/>
  <c r="I148" i="3" s="1"/>
  <c r="I149" i="3" s="1"/>
  <c r="I150" i="3" s="1"/>
  <c r="I151" i="3" s="1"/>
  <c r="I152" i="3" s="1"/>
  <c r="I153" i="3" s="1"/>
  <c r="I154" i="3" s="1"/>
  <c r="I155" i="3" s="1"/>
  <c r="I156" i="3" s="1"/>
  <c r="I157" i="3" s="1"/>
  <c r="I158" i="3" s="1"/>
  <c r="I159" i="3" s="1"/>
  <c r="I160" i="3" s="1"/>
  <c r="I161" i="3" s="1"/>
  <c r="I162" i="3" s="1"/>
  <c r="I163" i="3" s="1"/>
  <c r="I164" i="3" s="1"/>
  <c r="I165" i="3" s="1"/>
  <c r="I166" i="3" s="1"/>
  <c r="I167" i="3" s="1"/>
  <c r="I168" i="3" s="1"/>
  <c r="I169" i="3" s="1"/>
  <c r="I170" i="3" s="1"/>
  <c r="I171" i="3" s="1"/>
  <c r="I172" i="3" s="1"/>
  <c r="I173" i="3" s="1"/>
  <c r="I174" i="3" s="1"/>
  <c r="I175" i="3" s="1"/>
  <c r="I176" i="3" s="1"/>
  <c r="I177" i="3" s="1"/>
  <c r="I178" i="3" s="1"/>
  <c r="I179" i="3" s="1"/>
  <c r="I180" i="3" s="1"/>
  <c r="I181" i="3" s="1"/>
  <c r="I182" i="3" s="1"/>
  <c r="I183" i="3" s="1"/>
  <c r="I184" i="3" s="1"/>
  <c r="I185" i="3" s="1"/>
  <c r="I186" i="3" s="1"/>
  <c r="I187" i="3" s="1"/>
  <c r="I188" i="3" s="1"/>
  <c r="I189" i="3" s="1"/>
  <c r="I190" i="3" s="1"/>
  <c r="I191" i="3" s="1"/>
  <c r="I192" i="3" s="1"/>
  <c r="I193" i="3" s="1"/>
  <c r="I194" i="3" s="1"/>
  <c r="I195" i="3" s="1"/>
  <c r="I196" i="3" s="1"/>
  <c r="I197" i="3" s="1"/>
  <c r="I198" i="3" s="1"/>
  <c r="I199" i="3" s="1"/>
  <c r="I200" i="3" s="1"/>
  <c r="I201" i="3" s="1"/>
  <c r="I202" i="3" s="1"/>
  <c r="I203" i="3" s="1"/>
  <c r="I204" i="3" s="1"/>
  <c r="I205" i="3" s="1"/>
  <c r="I206" i="3" s="1"/>
  <c r="I207" i="3" s="1"/>
  <c r="I208" i="3" s="1"/>
  <c r="I209" i="3" s="1"/>
  <c r="I210" i="3" s="1"/>
  <c r="I211" i="3" s="1"/>
  <c r="I212" i="3" s="1"/>
  <c r="I213" i="3" s="1"/>
  <c r="I214" i="3" s="1"/>
  <c r="I215" i="3" s="1"/>
  <c r="I216" i="3" s="1"/>
  <c r="I217" i="3" s="1"/>
  <c r="I218" i="3" s="1"/>
  <c r="I219" i="3" s="1"/>
  <c r="I220" i="3" s="1"/>
  <c r="I221" i="3" s="1"/>
  <c r="I222" i="3" s="1"/>
  <c r="I223" i="3" s="1"/>
  <c r="I224" i="3" s="1"/>
  <c r="I225" i="3" s="1"/>
  <c r="I226" i="3" s="1"/>
  <c r="I227" i="3" s="1"/>
  <c r="I228" i="3" s="1"/>
  <c r="I229" i="3" s="1"/>
  <c r="I230" i="3" s="1"/>
  <c r="I231" i="3" s="1"/>
  <c r="I232" i="3" s="1"/>
  <c r="I233" i="3" s="1"/>
  <c r="I234" i="3" s="1"/>
  <c r="I235" i="3" s="1"/>
  <c r="I236" i="3" s="1"/>
  <c r="I237" i="3" s="1"/>
  <c r="I238" i="3" s="1"/>
  <c r="I239" i="3" s="1"/>
  <c r="I240" i="3" s="1"/>
  <c r="I241" i="3" s="1"/>
  <c r="I242" i="3" s="1"/>
  <c r="I243" i="3" s="1"/>
  <c r="I244" i="3" s="1"/>
  <c r="I245" i="3" s="1"/>
  <c r="I246" i="3" s="1"/>
  <c r="I247" i="3" s="1"/>
  <c r="I248" i="3" s="1"/>
  <c r="I249" i="3" s="1"/>
  <c r="I250" i="3" s="1"/>
  <c r="I251" i="3" s="1"/>
  <c r="I252" i="3" s="1"/>
  <c r="I253" i="3" s="1"/>
  <c r="I254" i="3" s="1"/>
  <c r="I255" i="3" s="1"/>
  <c r="I256" i="3" s="1"/>
  <c r="I257" i="3" s="1"/>
  <c r="I258" i="3" s="1"/>
  <c r="I259" i="3" s="1"/>
  <c r="I260" i="3" s="1"/>
  <c r="I261" i="3" s="1"/>
  <c r="I262" i="3" s="1"/>
  <c r="I263" i="3" s="1"/>
  <c r="I264" i="3" s="1"/>
  <c r="I265" i="3" s="1"/>
  <c r="I266" i="3" s="1"/>
  <c r="I267" i="3" s="1"/>
  <c r="I268" i="3" s="1"/>
  <c r="I269" i="3" s="1"/>
  <c r="I270" i="3" s="1"/>
  <c r="I271" i="3" s="1"/>
  <c r="I272" i="3" s="1"/>
  <c r="I273" i="3" s="1"/>
  <c r="I274" i="3" s="1"/>
  <c r="I275" i="3" s="1"/>
  <c r="I276" i="3" s="1"/>
  <c r="I277" i="3" s="1"/>
  <c r="I278" i="3" s="1"/>
  <c r="I279" i="3" s="1"/>
  <c r="I280" i="3" s="1"/>
  <c r="I281" i="3" s="1"/>
  <c r="I282" i="3" s="1"/>
  <c r="I283" i="3" s="1"/>
  <c r="I284" i="3" s="1"/>
  <c r="I285" i="3" s="1"/>
  <c r="I286" i="3" s="1"/>
  <c r="I287" i="3" s="1"/>
  <c r="I288" i="3" s="1"/>
  <c r="I289" i="3" s="1"/>
  <c r="I290" i="3" s="1"/>
  <c r="I291" i="3" s="1"/>
  <c r="I292" i="3" s="1"/>
  <c r="I293" i="3" s="1"/>
  <c r="I294" i="3" s="1"/>
  <c r="I295" i="3" s="1"/>
  <c r="I296" i="3" s="1"/>
  <c r="I297" i="3" s="1"/>
  <c r="I298" i="3" s="1"/>
  <c r="I299" i="3" s="1"/>
  <c r="I300" i="3" s="1"/>
  <c r="I301" i="3" s="1"/>
  <c r="I302" i="3" s="1"/>
  <c r="I303" i="3" s="1"/>
  <c r="I304" i="3" s="1"/>
  <c r="I305" i="3" s="1"/>
  <c r="I306" i="3" s="1"/>
  <c r="I307" i="3" s="1"/>
  <c r="I308" i="3" s="1"/>
  <c r="I309" i="3" s="1"/>
  <c r="I310" i="3" s="1"/>
  <c r="I311" i="3" s="1"/>
  <c r="I312" i="3" s="1"/>
  <c r="I313" i="3" s="1"/>
  <c r="I314" i="3" s="1"/>
  <c r="I315" i="3" s="1"/>
  <c r="I316" i="3" s="1"/>
  <c r="I317" i="3" s="1"/>
  <c r="I318" i="3" s="1"/>
  <c r="I319" i="3" s="1"/>
  <c r="I320" i="3" s="1"/>
  <c r="I321" i="3" s="1"/>
  <c r="I322" i="3" s="1"/>
  <c r="I323" i="3" s="1"/>
  <c r="I324" i="3" s="1"/>
  <c r="I325" i="3" s="1"/>
  <c r="I326" i="3" s="1"/>
  <c r="I327" i="3" s="1"/>
  <c r="I328" i="3" s="1"/>
  <c r="I329" i="3" s="1"/>
  <c r="I330" i="3" s="1"/>
  <c r="I331" i="3" s="1"/>
  <c r="I332" i="3" s="1"/>
  <c r="I333" i="3" s="1"/>
  <c r="I334" i="3" s="1"/>
  <c r="I335" i="3" s="1"/>
  <c r="I336" i="3" s="1"/>
  <c r="I337" i="3" s="1"/>
  <c r="I338" i="3" s="1"/>
  <c r="I339" i="3" s="1"/>
  <c r="I340" i="3" s="1"/>
  <c r="I341" i="3" s="1"/>
  <c r="I342" i="3" s="1"/>
  <c r="I343" i="3" s="1"/>
  <c r="I344" i="3" s="1"/>
  <c r="I345" i="3" s="1"/>
  <c r="I346" i="3" s="1"/>
  <c r="I347" i="3" s="1"/>
  <c r="I348" i="3" s="1"/>
  <c r="I349" i="3" s="1"/>
  <c r="I350" i="3" s="1"/>
  <c r="I351" i="3" s="1"/>
  <c r="I352" i="3" s="1"/>
  <c r="I353" i="3" s="1"/>
  <c r="I354" i="3" s="1"/>
  <c r="I355" i="3" s="1"/>
  <c r="I356" i="3" s="1"/>
  <c r="I357" i="3" s="1"/>
  <c r="I358" i="3" s="1"/>
  <c r="I359" i="3" s="1"/>
  <c r="I360" i="3" s="1"/>
  <c r="I361" i="3" s="1"/>
  <c r="I362" i="3" s="1"/>
  <c r="I363" i="3" s="1"/>
  <c r="I364" i="3" s="1"/>
  <c r="I365" i="3" s="1"/>
  <c r="I366" i="3" s="1"/>
  <c r="I367" i="3" s="1"/>
  <c r="I368" i="3" s="1"/>
  <c r="I369" i="3" s="1"/>
  <c r="I370" i="3" s="1"/>
  <c r="I371" i="3" s="1"/>
  <c r="I372" i="3" s="1"/>
  <c r="I373" i="3" s="1"/>
  <c r="I374" i="3" s="1"/>
  <c r="I375" i="3" s="1"/>
  <c r="I376" i="3" s="1"/>
  <c r="I377" i="3" s="1"/>
  <c r="I378" i="3" s="1"/>
  <c r="I379" i="3" s="1"/>
  <c r="I380" i="3" s="1"/>
  <c r="I381" i="3" s="1"/>
  <c r="I382" i="3" s="1"/>
  <c r="I383" i="3" s="1"/>
  <c r="I384" i="3" s="1"/>
  <c r="I385" i="3" s="1"/>
  <c r="I386" i="3" s="1"/>
  <c r="I387" i="3" s="1"/>
  <c r="I388" i="3" s="1"/>
  <c r="I389" i="3" s="1"/>
  <c r="I390" i="3" s="1"/>
  <c r="I391" i="3" s="1"/>
  <c r="I392" i="3" s="1"/>
  <c r="I393" i="3" s="1"/>
  <c r="I394" i="3" s="1"/>
  <c r="I395" i="3" s="1"/>
  <c r="I396" i="3" s="1"/>
  <c r="I397" i="3" s="1"/>
  <c r="I398" i="3" s="1"/>
  <c r="I399" i="3" s="1"/>
  <c r="I400" i="3" s="1"/>
  <c r="I401" i="3" s="1"/>
  <c r="I402" i="3" s="1"/>
  <c r="I403" i="3" s="1"/>
  <c r="I404" i="3" s="1"/>
  <c r="I405" i="3" s="1"/>
  <c r="I406" i="3" s="1"/>
  <c r="I407" i="3" s="1"/>
  <c r="I408" i="3" s="1"/>
  <c r="I409" i="3" s="1"/>
  <c r="I410" i="3" s="1"/>
  <c r="I411" i="3" s="1"/>
  <c r="I412" i="3" s="1"/>
  <c r="I413" i="3" s="1"/>
  <c r="I414" i="3" s="1"/>
  <c r="I415" i="3" s="1"/>
  <c r="I416" i="3" s="1"/>
  <c r="I417" i="3" s="1"/>
  <c r="I418" i="3" s="1"/>
  <c r="I419" i="3" s="1"/>
  <c r="I420" i="3" s="1"/>
  <c r="I421" i="3" s="1"/>
  <c r="I422" i="3" s="1"/>
  <c r="I423" i="3" s="1"/>
  <c r="I424" i="3" s="1"/>
  <c r="I425" i="3" s="1"/>
  <c r="I426" i="3" s="1"/>
  <c r="I427" i="3" s="1"/>
  <c r="I428" i="3" s="1"/>
  <c r="I429" i="3" s="1"/>
  <c r="I430" i="3" s="1"/>
  <c r="I431" i="3" s="1"/>
  <c r="I432" i="3" s="1"/>
  <c r="I433" i="3" s="1"/>
  <c r="I434" i="3" s="1"/>
  <c r="I435" i="3" s="1"/>
  <c r="I436" i="3" s="1"/>
  <c r="I437" i="3" s="1"/>
  <c r="I438" i="3" s="1"/>
  <c r="I439" i="3" s="1"/>
  <c r="I440" i="3" s="1"/>
  <c r="I441" i="3" s="1"/>
  <c r="I442" i="3" s="1"/>
  <c r="I443" i="3" s="1"/>
  <c r="I444" i="3" s="1"/>
  <c r="I445" i="3" s="1"/>
  <c r="I446" i="3" s="1"/>
  <c r="I447" i="3" s="1"/>
  <c r="I448" i="3" s="1"/>
  <c r="I449" i="3" s="1"/>
  <c r="I450" i="3" s="1"/>
  <c r="I451" i="3" s="1"/>
  <c r="I452" i="3" s="1"/>
  <c r="I453" i="3" s="1"/>
  <c r="I454" i="3" s="1"/>
  <c r="I455" i="3" s="1"/>
  <c r="I456" i="3" s="1"/>
  <c r="I457" i="3" s="1"/>
  <c r="I458" i="3" s="1"/>
  <c r="I459" i="3" s="1"/>
  <c r="I460" i="3" s="1"/>
  <c r="I461" i="3" s="1"/>
  <c r="I462" i="3" s="1"/>
  <c r="I463" i="3" s="1"/>
  <c r="I464" i="3" s="1"/>
  <c r="I465" i="3" s="1"/>
  <c r="I466" i="3" s="1"/>
  <c r="I467" i="3" s="1"/>
  <c r="I468" i="3" s="1"/>
  <c r="I469" i="3" s="1"/>
  <c r="I470" i="3" s="1"/>
  <c r="I471" i="3" s="1"/>
  <c r="I472" i="3" s="1"/>
  <c r="I473" i="3" s="1"/>
  <c r="I474" i="3" s="1"/>
  <c r="I475" i="3" s="1"/>
  <c r="I476" i="3" s="1"/>
  <c r="I477" i="3" s="1"/>
  <c r="I478" i="3" s="1"/>
  <c r="I479" i="3" s="1"/>
  <c r="I480" i="3" s="1"/>
  <c r="I481" i="3" s="1"/>
  <c r="I482" i="3" s="1"/>
  <c r="I483" i="3" s="1"/>
  <c r="I484" i="3" s="1"/>
  <c r="I485" i="3" s="1"/>
  <c r="I486" i="3" s="1"/>
  <c r="I487" i="3" s="1"/>
  <c r="I488" i="3" s="1"/>
  <c r="I489" i="3" s="1"/>
  <c r="I490" i="3" s="1"/>
  <c r="I491" i="3" s="1"/>
  <c r="I492" i="3" s="1"/>
  <c r="I493" i="3" s="1"/>
  <c r="I494" i="3" s="1"/>
  <c r="I495" i="3" s="1"/>
  <c r="I496" i="3" s="1"/>
  <c r="I497" i="3" s="1"/>
  <c r="I498" i="3" s="1"/>
  <c r="I499" i="3" s="1"/>
  <c r="I500" i="3" s="1"/>
  <c r="I501" i="3" s="1"/>
  <c r="I502" i="3" s="1"/>
  <c r="I503" i="3" s="1"/>
  <c r="I504" i="3" s="1"/>
  <c r="I505" i="3" s="1"/>
  <c r="I506" i="3" s="1"/>
  <c r="I507" i="3" s="1"/>
  <c r="I508" i="3" s="1"/>
  <c r="I509" i="3" s="1"/>
  <c r="I510" i="3" s="1"/>
  <c r="I511" i="3" s="1"/>
  <c r="I512" i="3" s="1"/>
  <c r="I513" i="3" s="1"/>
  <c r="I514" i="3" s="1"/>
  <c r="I515" i="3" s="1"/>
  <c r="I516" i="3" s="1"/>
  <c r="I517" i="3" s="1"/>
  <c r="I518" i="3" s="1"/>
  <c r="I519" i="3" s="1"/>
  <c r="I520" i="3" s="1"/>
  <c r="I521" i="3" s="1"/>
  <c r="I522" i="3" s="1"/>
  <c r="I523" i="3" s="1"/>
  <c r="I524" i="3" s="1"/>
  <c r="I525" i="3" s="1"/>
  <c r="I526" i="3" s="1"/>
  <c r="I527" i="3" s="1"/>
  <c r="I528" i="3" s="1"/>
  <c r="I529" i="3" s="1"/>
  <c r="I530" i="3" s="1"/>
  <c r="I531" i="3" s="1"/>
  <c r="I532" i="3" s="1"/>
  <c r="I533" i="3" s="1"/>
  <c r="I534" i="3" s="1"/>
  <c r="I535" i="3" s="1"/>
  <c r="I536" i="3" s="1"/>
  <c r="I537" i="3" s="1"/>
  <c r="I538" i="3" s="1"/>
  <c r="I539" i="3" s="1"/>
  <c r="I540" i="3" s="1"/>
  <c r="I541" i="3" s="1"/>
  <c r="I542" i="3" s="1"/>
  <c r="I543" i="3" s="1"/>
  <c r="I544" i="3" s="1"/>
  <c r="I545" i="3" s="1"/>
  <c r="I546" i="3" s="1"/>
  <c r="I547" i="3" s="1"/>
  <c r="I548" i="3" s="1"/>
  <c r="I549" i="3" s="1"/>
  <c r="I550" i="3" s="1"/>
  <c r="I551" i="3" s="1"/>
  <c r="I552" i="3" s="1"/>
  <c r="I553" i="3" s="1"/>
  <c r="I554" i="3" s="1"/>
  <c r="I555" i="3" s="1"/>
  <c r="I556" i="3" s="1"/>
  <c r="I557" i="3" s="1"/>
  <c r="I558" i="3" s="1"/>
  <c r="I559" i="3" s="1"/>
  <c r="I560" i="3" s="1"/>
  <c r="I561" i="3" s="1"/>
  <c r="I562" i="3" s="1"/>
  <c r="I563" i="3" s="1"/>
  <c r="I564" i="3" s="1"/>
  <c r="I565" i="3" s="1"/>
  <c r="I566" i="3" s="1"/>
  <c r="I567" i="3" s="1"/>
  <c r="I568" i="3" s="1"/>
  <c r="I569" i="3" s="1"/>
  <c r="I570" i="3" s="1"/>
  <c r="I571" i="3" s="1"/>
  <c r="I572" i="3" s="1"/>
  <c r="I573" i="3" s="1"/>
  <c r="I574" i="3" s="1"/>
  <c r="I575" i="3" s="1"/>
  <c r="I576" i="3" s="1"/>
  <c r="I577" i="3" s="1"/>
  <c r="I578" i="3" s="1"/>
  <c r="I579" i="3" s="1"/>
  <c r="I580" i="3" s="1"/>
  <c r="I581" i="3" s="1"/>
  <c r="I582" i="3" s="1"/>
  <c r="I583" i="3" s="1"/>
  <c r="I584" i="3" s="1"/>
  <c r="I585" i="3" s="1"/>
  <c r="I586" i="3" s="1"/>
  <c r="I587" i="3" s="1"/>
  <c r="I588" i="3" s="1"/>
  <c r="I589" i="3" s="1"/>
  <c r="I590" i="3" s="1"/>
  <c r="I591" i="3" s="1"/>
  <c r="I592" i="3" s="1"/>
  <c r="I593" i="3" s="1"/>
  <c r="I594" i="3" s="1"/>
  <c r="I595" i="3" s="1"/>
  <c r="I596" i="3" s="1"/>
  <c r="I597" i="3" s="1"/>
  <c r="I598" i="3" s="1"/>
  <c r="I599" i="3" s="1"/>
  <c r="I600" i="3" s="1"/>
  <c r="I601" i="3" s="1"/>
  <c r="I602" i="3" s="1"/>
  <c r="I603" i="3" s="1"/>
  <c r="I604" i="3" s="1"/>
  <c r="I605" i="3" s="1"/>
  <c r="I606" i="3" s="1"/>
  <c r="I607" i="3" s="1"/>
  <c r="I608" i="3" s="1"/>
  <c r="I609" i="3" s="1"/>
  <c r="I610" i="3" s="1"/>
  <c r="I611" i="3" s="1"/>
  <c r="I612" i="3" s="1"/>
  <c r="I613" i="3" s="1"/>
  <c r="I614" i="3" s="1"/>
  <c r="I615" i="3" s="1"/>
  <c r="I616" i="3" s="1"/>
  <c r="I617" i="3" s="1"/>
  <c r="I618" i="3" s="1"/>
  <c r="I619" i="3" s="1"/>
  <c r="I620" i="3" s="1"/>
  <c r="I621" i="3" s="1"/>
  <c r="I622" i="3" s="1"/>
  <c r="I623" i="3" s="1"/>
  <c r="I624" i="3" s="1"/>
  <c r="I625" i="3" s="1"/>
  <c r="I626" i="3" s="1"/>
  <c r="I627" i="3" s="1"/>
  <c r="I628" i="3" s="1"/>
  <c r="I629" i="3" s="1"/>
  <c r="I630" i="3" s="1"/>
  <c r="I631" i="3" s="1"/>
  <c r="I632" i="3" s="1"/>
  <c r="I633" i="3" s="1"/>
  <c r="I634" i="3" s="1"/>
  <c r="I635" i="3" s="1"/>
  <c r="I636" i="3" s="1"/>
  <c r="I637" i="3" s="1"/>
  <c r="I638" i="3" s="1"/>
  <c r="I639" i="3" s="1"/>
  <c r="I640" i="3" s="1"/>
  <c r="I641" i="3" s="1"/>
  <c r="I642" i="3" s="1"/>
  <c r="I643" i="3" s="1"/>
  <c r="I644" i="3" s="1"/>
  <c r="I645" i="3" s="1"/>
  <c r="I646" i="3" s="1"/>
  <c r="I647" i="3" s="1"/>
  <c r="I648" i="3" s="1"/>
  <c r="I649" i="3" s="1"/>
  <c r="I650" i="3" s="1"/>
  <c r="I651" i="3" s="1"/>
  <c r="I652" i="3" s="1"/>
  <c r="I653" i="3" s="1"/>
  <c r="I654" i="3" s="1"/>
  <c r="I655" i="3" s="1"/>
  <c r="I656" i="3" s="1"/>
  <c r="I657" i="3" s="1"/>
  <c r="I658" i="3" s="1"/>
  <c r="I659" i="3" s="1"/>
  <c r="I660" i="3" s="1"/>
  <c r="I661" i="3" s="1"/>
  <c r="I662" i="3" s="1"/>
  <c r="I663" i="3" s="1"/>
  <c r="I664" i="3" s="1"/>
  <c r="I665" i="3" s="1"/>
  <c r="I666" i="3" s="1"/>
  <c r="I667" i="3" s="1"/>
  <c r="I668" i="3" s="1"/>
  <c r="I669" i="3" s="1"/>
  <c r="I670" i="3" s="1"/>
  <c r="I671" i="3" s="1"/>
  <c r="I672" i="3" s="1"/>
  <c r="I673" i="3" s="1"/>
  <c r="I674" i="3" s="1"/>
  <c r="I675" i="3" s="1"/>
  <c r="I676" i="3" s="1"/>
  <c r="I677" i="3" s="1"/>
  <c r="I678" i="3" s="1"/>
  <c r="I679" i="3" s="1"/>
  <c r="I680" i="3" s="1"/>
  <c r="I681" i="3" s="1"/>
  <c r="I682" i="3" s="1"/>
  <c r="I683" i="3" s="1"/>
  <c r="I684" i="3" s="1"/>
  <c r="I685" i="3" s="1"/>
  <c r="I686" i="3" s="1"/>
  <c r="I687" i="3" s="1"/>
  <c r="I688" i="3" s="1"/>
  <c r="I689" i="3" s="1"/>
  <c r="I690" i="3" s="1"/>
  <c r="I691" i="3" s="1"/>
  <c r="I692" i="3" s="1"/>
  <c r="I693" i="3" s="1"/>
  <c r="I694" i="3" s="1"/>
  <c r="I695" i="3" s="1"/>
  <c r="I696" i="3" s="1"/>
  <c r="I697" i="3" s="1"/>
  <c r="I698" i="3" s="1"/>
  <c r="I699" i="3" s="1"/>
  <c r="I700" i="3" s="1"/>
  <c r="I701" i="3" s="1"/>
  <c r="I702" i="3" s="1"/>
  <c r="I703" i="3" s="1"/>
  <c r="I704" i="3" s="1"/>
  <c r="I705" i="3" s="1"/>
  <c r="I706" i="3" s="1"/>
  <c r="I707" i="3" s="1"/>
  <c r="I708" i="3" s="1"/>
  <c r="I709" i="3" s="1"/>
  <c r="I710" i="3" s="1"/>
  <c r="I711" i="3" s="1"/>
  <c r="I712" i="3" s="1"/>
  <c r="I713" i="3" s="1"/>
  <c r="I714" i="3" s="1"/>
  <c r="I715" i="3" s="1"/>
  <c r="I716" i="3" s="1"/>
  <c r="I717" i="3" s="1"/>
  <c r="I718" i="3" s="1"/>
  <c r="I719" i="3" s="1"/>
  <c r="I720" i="3" s="1"/>
  <c r="I721" i="3" s="1"/>
  <c r="I722" i="3" s="1"/>
  <c r="I723" i="3" s="1"/>
  <c r="I724" i="3" s="1"/>
  <c r="I725" i="3" s="1"/>
  <c r="I726" i="3" s="1"/>
  <c r="I727" i="3" s="1"/>
  <c r="I728" i="3" s="1"/>
  <c r="I729" i="3" s="1"/>
  <c r="I730" i="3" s="1"/>
  <c r="I731" i="3" s="1"/>
  <c r="I732" i="3" s="1"/>
  <c r="I733" i="3" s="1"/>
  <c r="I734" i="3" s="1"/>
  <c r="I735" i="3" s="1"/>
  <c r="I736" i="3" s="1"/>
  <c r="I737" i="3" s="1"/>
  <c r="I738" i="3" s="1"/>
  <c r="I739" i="3" s="1"/>
  <c r="I740" i="3" s="1"/>
  <c r="I741" i="3" s="1"/>
  <c r="I742" i="3" s="1"/>
  <c r="I743" i="3" s="1"/>
  <c r="I744" i="3" s="1"/>
  <c r="I745" i="3" s="1"/>
  <c r="I746" i="3" s="1"/>
  <c r="I747" i="3" s="1"/>
  <c r="I748" i="3" s="1"/>
  <c r="I749" i="3" s="1"/>
  <c r="I750" i="3" s="1"/>
  <c r="I751" i="3" s="1"/>
  <c r="I752" i="3" s="1"/>
  <c r="I753" i="3" s="1"/>
  <c r="I754" i="3" s="1"/>
  <c r="I755" i="3" s="1"/>
  <c r="I756" i="3" s="1"/>
  <c r="I757" i="3" s="1"/>
  <c r="I758" i="3" s="1"/>
  <c r="I759" i="3" s="1"/>
  <c r="I760" i="3" s="1"/>
  <c r="I761" i="3" s="1"/>
  <c r="I762" i="3" s="1"/>
  <c r="I763" i="3" s="1"/>
  <c r="I764" i="3" s="1"/>
  <c r="I765" i="3" s="1"/>
  <c r="I766" i="3" s="1"/>
  <c r="I767" i="3" s="1"/>
  <c r="I768" i="3" s="1"/>
  <c r="I769" i="3" s="1"/>
  <c r="I770" i="3" s="1"/>
  <c r="I771" i="3" s="1"/>
  <c r="I772" i="3" s="1"/>
  <c r="I773" i="3" s="1"/>
  <c r="I774" i="3" s="1"/>
  <c r="I775" i="3" s="1"/>
  <c r="I776" i="3" s="1"/>
  <c r="I777" i="3" s="1"/>
  <c r="I778" i="3" s="1"/>
  <c r="I779" i="3" s="1"/>
  <c r="I780" i="3" s="1"/>
  <c r="I781" i="3" s="1"/>
  <c r="I782" i="3" s="1"/>
  <c r="I783" i="3" s="1"/>
  <c r="I784" i="3" s="1"/>
  <c r="Z2" i="7" l="1"/>
  <c r="U2" i="7"/>
  <c r="AG7" i="7"/>
  <c r="C26" i="8" s="1"/>
  <c r="C33" i="8" s="1"/>
  <c r="X2" i="7"/>
  <c r="D56" i="4"/>
  <c r="D12" i="7"/>
  <c r="D23" i="7"/>
  <c r="B24" i="7"/>
  <c r="W11" i="7"/>
  <c r="S7" i="7"/>
  <c r="R8" i="7"/>
  <c r="G22" i="7"/>
  <c r="C22" i="7"/>
  <c r="AN8" i="7"/>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 i="2"/>
  <c r="Y2" i="7" l="1"/>
  <c r="U3" i="7" s="1"/>
  <c r="AA2" i="7" s="1"/>
  <c r="B25" i="7"/>
  <c r="D24" i="7"/>
  <c r="W12" i="7"/>
  <c r="C23" i="7"/>
  <c r="G23" i="7"/>
  <c r="S8" i="7"/>
  <c r="R9" i="7"/>
  <c r="AN9" i="7"/>
  <c r="AB2" i="7" l="1"/>
  <c r="AF31" i="7" s="1"/>
  <c r="B26" i="7"/>
  <c r="D25" i="7"/>
  <c r="S9" i="7"/>
  <c r="R10" i="7"/>
  <c r="W13" i="7"/>
  <c r="AN10" i="7"/>
  <c r="C24" i="7"/>
  <c r="G24" i="7"/>
  <c r="D26" i="7" l="1"/>
  <c r="B27" i="7"/>
  <c r="W14" i="7"/>
  <c r="S10" i="7"/>
  <c r="R11" i="7"/>
  <c r="AN11" i="7"/>
  <c r="C25" i="7"/>
  <c r="G25" i="7"/>
  <c r="D27" i="7" l="1"/>
  <c r="B28" i="7"/>
  <c r="D28" i="7" s="1"/>
  <c r="C26" i="7"/>
  <c r="G26" i="7"/>
  <c r="S11" i="7"/>
  <c r="R12" i="7"/>
  <c r="W15" i="7"/>
  <c r="AN12" i="7"/>
  <c r="W16" i="7" l="1"/>
  <c r="AN13" i="7"/>
  <c r="S12" i="7"/>
  <c r="R13" i="7"/>
  <c r="C27" i="7"/>
  <c r="G27" i="7"/>
  <c r="G28" i="7" l="1"/>
  <c r="C28" i="7"/>
  <c r="H13" i="7"/>
  <c r="H6" i="7"/>
  <c r="H2" i="7"/>
  <c r="H12" i="7"/>
  <c r="H10" i="7"/>
  <c r="H5" i="7"/>
  <c r="H14" i="7"/>
  <c r="H16" i="7"/>
  <c r="W17" i="7"/>
  <c r="H15" i="7"/>
  <c r="S13" i="7"/>
  <c r="R14" i="7"/>
  <c r="AN14" i="7"/>
  <c r="AN15" i="7" l="1"/>
  <c r="K15" i="7"/>
  <c r="I15" i="7"/>
  <c r="O15" i="7" s="1"/>
  <c r="S14" i="7"/>
  <c r="R15" i="7"/>
  <c r="H17" i="7"/>
  <c r="W18" i="7"/>
  <c r="K5" i="7"/>
  <c r="I6" i="7"/>
  <c r="O6" i="7" s="1"/>
  <c r="K6" i="7"/>
  <c r="K10" i="7"/>
  <c r="K13" i="7"/>
  <c r="I13" i="7"/>
  <c r="O13" i="7" s="1"/>
  <c r="K16" i="7"/>
  <c r="I16" i="7"/>
  <c r="O16" i="7" s="1"/>
  <c r="K12" i="7"/>
  <c r="H3" i="7"/>
  <c r="H9" i="7"/>
  <c r="I10" i="7" s="1"/>
  <c r="O10" i="7" s="1"/>
  <c r="H7" i="7"/>
  <c r="H4" i="7"/>
  <c r="I5" i="7" s="1"/>
  <c r="O5" i="7" s="1"/>
  <c r="H8" i="7"/>
  <c r="H11" i="7"/>
  <c r="I12" i="7" s="1"/>
  <c r="O12" i="7" s="1"/>
  <c r="K14" i="7"/>
  <c r="I14" i="7"/>
  <c r="O14" i="7" s="1"/>
  <c r="I2" i="7"/>
  <c r="J2" i="7" s="1"/>
  <c r="M14" i="7" l="1"/>
  <c r="N14" i="7" s="1"/>
  <c r="M6" i="7"/>
  <c r="N6" i="7" s="1"/>
  <c r="M13" i="7"/>
  <c r="N13" i="7" s="1"/>
  <c r="M15" i="7"/>
  <c r="N15" i="7" s="1"/>
  <c r="M16" i="7"/>
  <c r="N16" i="7" s="1"/>
  <c r="O2" i="7"/>
  <c r="J14" i="7"/>
  <c r="J10" i="7"/>
  <c r="J6" i="7"/>
  <c r="K7" i="7"/>
  <c r="M7" i="7" s="1"/>
  <c r="N7" i="7" s="1"/>
  <c r="I7" i="7"/>
  <c r="O7" i="7" s="1"/>
  <c r="J12" i="7"/>
  <c r="H18" i="7"/>
  <c r="W19" i="7"/>
  <c r="K11" i="7"/>
  <c r="M12" i="7" s="1"/>
  <c r="N12" i="7" s="1"/>
  <c r="I11" i="7"/>
  <c r="O11" i="7" s="1"/>
  <c r="I9" i="7"/>
  <c r="O9" i="7" s="1"/>
  <c r="K9" i="7"/>
  <c r="M10" i="7" s="1"/>
  <c r="N10" i="7" s="1"/>
  <c r="J16" i="7"/>
  <c r="K17" i="7"/>
  <c r="M17" i="7" s="1"/>
  <c r="N17" i="7" s="1"/>
  <c r="I17" i="7"/>
  <c r="O17" i="7" s="1"/>
  <c r="K8" i="7"/>
  <c r="I8" i="7"/>
  <c r="O8" i="7" s="1"/>
  <c r="I3" i="7"/>
  <c r="O3" i="7" s="1"/>
  <c r="K3" i="7"/>
  <c r="M3" i="7" s="1"/>
  <c r="J13" i="7"/>
  <c r="J5" i="7"/>
  <c r="J15" i="7"/>
  <c r="AN16" i="7"/>
  <c r="I4" i="7"/>
  <c r="O4" i="7" s="1"/>
  <c r="K4" i="7"/>
  <c r="M5" i="7" s="1"/>
  <c r="N5" i="7" s="1"/>
  <c r="S15" i="7"/>
  <c r="R16" i="7"/>
  <c r="M8" i="7" l="1"/>
  <c r="N8" i="7" s="1"/>
  <c r="M11" i="7"/>
  <c r="N11" i="7" s="1"/>
  <c r="N3" i="7"/>
  <c r="M9" i="7"/>
  <c r="N9" i="7" s="1"/>
  <c r="M4" i="7"/>
  <c r="N4" i="7" s="1"/>
  <c r="L3" i="7"/>
  <c r="AN17" i="7"/>
  <c r="J9" i="7"/>
  <c r="H19" i="7"/>
  <c r="W20" i="7"/>
  <c r="S16" i="7"/>
  <c r="R17" i="7"/>
  <c r="X3" i="7"/>
  <c r="J3" i="7"/>
  <c r="Z3" i="7" s="1"/>
  <c r="J17" i="7"/>
  <c r="J4" i="7"/>
  <c r="J8" i="7"/>
  <c r="J11" i="7"/>
  <c r="K18" i="7"/>
  <c r="M18" i="7" s="1"/>
  <c r="I18" i="7"/>
  <c r="O18" i="7" s="1"/>
  <c r="J7" i="7"/>
  <c r="L9" i="7" l="1"/>
  <c r="L17" i="7"/>
  <c r="Y3" i="7"/>
  <c r="U4" i="7" s="1"/>
  <c r="Z4" i="7" s="1"/>
  <c r="N18" i="7"/>
  <c r="L18" i="7"/>
  <c r="L7" i="7"/>
  <c r="L8" i="7"/>
  <c r="L14" i="7"/>
  <c r="L12" i="7"/>
  <c r="L16" i="7"/>
  <c r="L6" i="7"/>
  <c r="L4" i="7"/>
  <c r="L13" i="7"/>
  <c r="L15" i="7"/>
  <c r="L11" i="7"/>
  <c r="L10" i="7"/>
  <c r="L5" i="7"/>
  <c r="S17" i="7"/>
  <c r="R18" i="7"/>
  <c r="H20" i="7"/>
  <c r="W21" i="7"/>
  <c r="K19" i="7"/>
  <c r="M19" i="7" s="1"/>
  <c r="I19" i="7"/>
  <c r="O19" i="7" s="1"/>
  <c r="AN18" i="7"/>
  <c r="J18" i="7"/>
  <c r="AB3" i="7" l="1"/>
  <c r="X4" i="7"/>
  <c r="Y4" i="7" s="1"/>
  <c r="U5" i="7" s="1"/>
  <c r="AA3" i="7"/>
  <c r="N19" i="7"/>
  <c r="L19" i="7"/>
  <c r="K20" i="7"/>
  <c r="M20" i="7" s="1"/>
  <c r="I20" i="7"/>
  <c r="O20" i="7" s="1"/>
  <c r="J19" i="7"/>
  <c r="S18" i="7"/>
  <c r="R19" i="7"/>
  <c r="AN19" i="7"/>
  <c r="H21" i="7"/>
  <c r="W22" i="7"/>
  <c r="Z5" i="7" l="1"/>
  <c r="AA4" i="7"/>
  <c r="X5" i="7"/>
  <c r="AB4" i="7"/>
  <c r="N20" i="7"/>
  <c r="L20" i="7"/>
  <c r="AN20" i="7"/>
  <c r="H22" i="7"/>
  <c r="W23" i="7"/>
  <c r="K21" i="7"/>
  <c r="M21" i="7" s="1"/>
  <c r="N21" i="7" s="1"/>
  <c r="I21" i="7"/>
  <c r="O21" i="7" s="1"/>
  <c r="S19" i="7"/>
  <c r="R20" i="7"/>
  <c r="J20" i="7"/>
  <c r="Y5" i="7" l="1"/>
  <c r="U6" i="7" s="1"/>
  <c r="Z6" i="7" s="1"/>
  <c r="L21" i="7"/>
  <c r="AN21" i="7"/>
  <c r="J21" i="7"/>
  <c r="S20" i="7"/>
  <c r="R21" i="7"/>
  <c r="H23" i="7"/>
  <c r="W24" i="7"/>
  <c r="K22" i="7"/>
  <c r="M22" i="7" s="1"/>
  <c r="N22" i="7" s="1"/>
  <c r="I22" i="7"/>
  <c r="O22" i="7" s="1"/>
  <c r="AB5" i="7" l="1"/>
  <c r="X6" i="7"/>
  <c r="Y6" i="7" s="1"/>
  <c r="U7" i="7" s="1"/>
  <c r="AA5" i="7"/>
  <c r="L22" i="7"/>
  <c r="S21" i="7"/>
  <c r="R22" i="7"/>
  <c r="AN22" i="7"/>
  <c r="I23" i="7"/>
  <c r="O23" i="7" s="1"/>
  <c r="K23" i="7"/>
  <c r="M23" i="7" s="1"/>
  <c r="J22" i="7"/>
  <c r="H24" i="7"/>
  <c r="W25" i="7"/>
  <c r="Z7" i="7" l="1"/>
  <c r="AA6" i="7"/>
  <c r="X7" i="7"/>
  <c r="AB6" i="7"/>
  <c r="N23" i="7"/>
  <c r="L23" i="7"/>
  <c r="H25" i="7"/>
  <c r="W26" i="7"/>
  <c r="J23" i="7"/>
  <c r="S22" i="7"/>
  <c r="R23" i="7"/>
  <c r="I24" i="7"/>
  <c r="O24" i="7" s="1"/>
  <c r="K24" i="7"/>
  <c r="M24" i="7" s="1"/>
  <c r="AN23" i="7"/>
  <c r="Y7" i="7" l="1"/>
  <c r="U8" i="7" s="1"/>
  <c r="Z8" i="7" s="1"/>
  <c r="N24" i="7"/>
  <c r="L24" i="7"/>
  <c r="S23" i="7"/>
  <c r="R24" i="7"/>
  <c r="H26" i="7"/>
  <c r="W27" i="7"/>
  <c r="AN24" i="7"/>
  <c r="I25" i="7"/>
  <c r="O25" i="7" s="1"/>
  <c r="K25" i="7"/>
  <c r="M25" i="7" s="1"/>
  <c r="J24" i="7"/>
  <c r="AB7" i="7" l="1"/>
  <c r="X8" i="7"/>
  <c r="Y8" i="7" s="1"/>
  <c r="AA7" i="7"/>
  <c r="N25" i="7"/>
  <c r="L25" i="7"/>
  <c r="AN25" i="7"/>
  <c r="I26" i="7"/>
  <c r="O26" i="7" s="1"/>
  <c r="K26" i="7"/>
  <c r="M26" i="7" s="1"/>
  <c r="J25" i="7"/>
  <c r="S24" i="7"/>
  <c r="R25" i="7"/>
  <c r="W28" i="7"/>
  <c r="H27" i="7"/>
  <c r="U9" i="7" l="1"/>
  <c r="AB8" i="7"/>
  <c r="N26" i="7"/>
  <c r="L26" i="7"/>
  <c r="S25" i="7"/>
  <c r="R26" i="7"/>
  <c r="I27" i="7"/>
  <c r="O27" i="7" s="1"/>
  <c r="K27" i="7"/>
  <c r="M27" i="7" s="1"/>
  <c r="AN26" i="7"/>
  <c r="W29" i="7"/>
  <c r="H28" i="7"/>
  <c r="J26" i="7"/>
  <c r="AA8" i="7" l="1"/>
  <c r="Z9" i="7"/>
  <c r="X9" i="7"/>
  <c r="N27" i="7"/>
  <c r="L27" i="7"/>
  <c r="K28" i="7"/>
  <c r="M28" i="7" s="1"/>
  <c r="I28" i="7"/>
  <c r="O28" i="7" s="1"/>
  <c r="AN27" i="7"/>
  <c r="J27" i="7"/>
  <c r="S26" i="7"/>
  <c r="R27" i="7"/>
  <c r="W30" i="7"/>
  <c r="H29" i="7"/>
  <c r="Y9" i="7" l="1"/>
  <c r="U10" i="7" s="1"/>
  <c r="Z10" i="7" s="1"/>
  <c r="N28" i="7"/>
  <c r="L28" i="7"/>
  <c r="W31" i="7"/>
  <c r="H30" i="7"/>
  <c r="J28" i="7"/>
  <c r="S27" i="7"/>
  <c r="R28" i="7"/>
  <c r="K29" i="7"/>
  <c r="M29" i="7" s="1"/>
  <c r="I29" i="7"/>
  <c r="O29" i="7" s="1"/>
  <c r="AN28" i="7"/>
  <c r="X10" i="7" l="1"/>
  <c r="AA9" i="7"/>
  <c r="AB9" i="7"/>
  <c r="N29" i="7"/>
  <c r="L29" i="7"/>
  <c r="AN29" i="7"/>
  <c r="J29" i="7"/>
  <c r="K30" i="7"/>
  <c r="M30" i="7" s="1"/>
  <c r="I30" i="7"/>
  <c r="O30" i="7" s="1"/>
  <c r="S28" i="7"/>
  <c r="R29" i="7"/>
  <c r="H31" i="7"/>
  <c r="W32" i="7"/>
  <c r="Y10" i="7" l="1"/>
  <c r="U11" i="7" s="1"/>
  <c r="N30" i="7"/>
  <c r="L30" i="7"/>
  <c r="H32" i="7"/>
  <c r="W33" i="7"/>
  <c r="AN30" i="7"/>
  <c r="K31" i="7"/>
  <c r="M31" i="7" s="1"/>
  <c r="I31" i="7"/>
  <c r="O31" i="7" s="1"/>
  <c r="S29" i="7"/>
  <c r="R30" i="7"/>
  <c r="J30" i="7"/>
  <c r="AB10" i="7" l="1"/>
  <c r="Z11" i="7"/>
  <c r="X11" i="7"/>
  <c r="AA10" i="7"/>
  <c r="N31" i="7"/>
  <c r="L31" i="7"/>
  <c r="H33" i="7"/>
  <c r="W34" i="7"/>
  <c r="S30" i="7"/>
  <c r="R31" i="7"/>
  <c r="I32" i="7"/>
  <c r="O32" i="7" s="1"/>
  <c r="K32" i="7"/>
  <c r="M32" i="7" s="1"/>
  <c r="J31" i="7"/>
  <c r="AN31" i="7"/>
  <c r="Y11" i="7" l="1"/>
  <c r="U12" i="7" s="1"/>
  <c r="Z12" i="7" s="1"/>
  <c r="N32" i="7"/>
  <c r="L32" i="7"/>
  <c r="AN32" i="7"/>
  <c r="J32" i="7"/>
  <c r="H34" i="7"/>
  <c r="W35" i="7"/>
  <c r="I33" i="7"/>
  <c r="O33" i="7" s="1"/>
  <c r="K33" i="7"/>
  <c r="M33" i="7" s="1"/>
  <c r="S31" i="7"/>
  <c r="R32" i="7"/>
  <c r="AB11" i="7" l="1"/>
  <c r="X12" i="7"/>
  <c r="Y12" i="7" s="1"/>
  <c r="U13" i="7" s="1"/>
  <c r="AA11" i="7"/>
  <c r="N33" i="7"/>
  <c r="L33" i="7"/>
  <c r="H35" i="7"/>
  <c r="W36" i="7"/>
  <c r="S32" i="7"/>
  <c r="R33" i="7"/>
  <c r="K34" i="7"/>
  <c r="M34" i="7" s="1"/>
  <c r="N34" i="7" s="1"/>
  <c r="I34" i="7"/>
  <c r="O34" i="7" s="1"/>
  <c r="AN33" i="7"/>
  <c r="J33" i="7"/>
  <c r="X13" i="7" l="1"/>
  <c r="AA12" i="7"/>
  <c r="Z13" i="7"/>
  <c r="AB12" i="7"/>
  <c r="L34" i="7"/>
  <c r="AN34" i="7"/>
  <c r="J34" i="7"/>
  <c r="S33" i="7"/>
  <c r="R34" i="7"/>
  <c r="H36" i="7"/>
  <c r="W37" i="7"/>
  <c r="I35" i="7"/>
  <c r="O35" i="7" s="1"/>
  <c r="K35" i="7"/>
  <c r="M35" i="7" s="1"/>
  <c r="Y13" i="7" l="1"/>
  <c r="U14" i="7" s="1"/>
  <c r="Z14" i="7" s="1"/>
  <c r="N35" i="7"/>
  <c r="L35" i="7"/>
  <c r="S34" i="7"/>
  <c r="R35" i="7"/>
  <c r="J35" i="7"/>
  <c r="H37" i="7"/>
  <c r="W38" i="7"/>
  <c r="AN35" i="7"/>
  <c r="I36" i="7"/>
  <c r="O36" i="7" s="1"/>
  <c r="K36" i="7"/>
  <c r="M36" i="7" s="1"/>
  <c r="AB13" i="7" l="1"/>
  <c r="X14" i="7"/>
  <c r="Y14" i="7" s="1"/>
  <c r="U15" i="7" s="1"/>
  <c r="X15" i="7" s="1"/>
  <c r="AA13" i="7"/>
  <c r="N36" i="7"/>
  <c r="L36" i="7"/>
  <c r="J36" i="7"/>
  <c r="AN36" i="7"/>
  <c r="H38" i="7"/>
  <c r="W39" i="7"/>
  <c r="I37" i="7"/>
  <c r="O37" i="7" s="1"/>
  <c r="K37" i="7"/>
  <c r="M37" i="7" s="1"/>
  <c r="S35" i="7"/>
  <c r="R36" i="7"/>
  <c r="AB14" i="7" l="1"/>
  <c r="Z15" i="7"/>
  <c r="Y15" i="7" s="1"/>
  <c r="U16" i="7" s="1"/>
  <c r="AA15" i="7" s="1"/>
  <c r="AA14" i="7"/>
  <c r="N37" i="7"/>
  <c r="L37" i="7"/>
  <c r="S36" i="7"/>
  <c r="R37" i="7"/>
  <c r="H39" i="7"/>
  <c r="W40" i="7"/>
  <c r="AN37" i="7"/>
  <c r="J37" i="7"/>
  <c r="I38" i="7"/>
  <c r="O38" i="7" s="1"/>
  <c r="K38" i="7"/>
  <c r="M38" i="7" s="1"/>
  <c r="Z16" i="7" l="1"/>
  <c r="X16" i="7"/>
  <c r="AB15" i="7"/>
  <c r="N38" i="7"/>
  <c r="L38" i="7"/>
  <c r="I39" i="7"/>
  <c r="O39" i="7" s="1"/>
  <c r="K39" i="7"/>
  <c r="M39" i="7" s="1"/>
  <c r="J38" i="7"/>
  <c r="S37" i="7"/>
  <c r="R38" i="7"/>
  <c r="AN38" i="7"/>
  <c r="H40" i="7"/>
  <c r="W41" i="7"/>
  <c r="Y16" i="7" l="1"/>
  <c r="U17" i="7" s="1"/>
  <c r="X17" i="7" s="1"/>
  <c r="N39" i="7"/>
  <c r="L39" i="7"/>
  <c r="H41" i="7"/>
  <c r="W42" i="7"/>
  <c r="AN39" i="7"/>
  <c r="J39" i="7"/>
  <c r="I40" i="7"/>
  <c r="O40" i="7" s="1"/>
  <c r="K40" i="7"/>
  <c r="M40" i="7" s="1"/>
  <c r="S38" i="7"/>
  <c r="R39" i="7"/>
  <c r="AA16" i="7" l="1"/>
  <c r="Z17" i="7"/>
  <c r="Y17" i="7" s="1"/>
  <c r="U18" i="7" s="1"/>
  <c r="Z18" i="7" s="1"/>
  <c r="AB16" i="7"/>
  <c r="N40" i="7"/>
  <c r="L40" i="7"/>
  <c r="AN40" i="7"/>
  <c r="J40" i="7"/>
  <c r="H42" i="7"/>
  <c r="W43" i="7"/>
  <c r="I41" i="7"/>
  <c r="O41" i="7" s="1"/>
  <c r="K41" i="7"/>
  <c r="M41" i="7" s="1"/>
  <c r="S39" i="7"/>
  <c r="R40" i="7"/>
  <c r="X18" i="7" l="1"/>
  <c r="Y18" i="7" s="1"/>
  <c r="U19" i="7" s="1"/>
  <c r="X19" i="7" s="1"/>
  <c r="AB17" i="7"/>
  <c r="AA17" i="7"/>
  <c r="N41" i="7"/>
  <c r="L41" i="7"/>
  <c r="H43" i="7"/>
  <c r="W44" i="7"/>
  <c r="S40" i="7"/>
  <c r="R41" i="7"/>
  <c r="I42" i="7"/>
  <c r="O42" i="7" s="1"/>
  <c r="K42" i="7"/>
  <c r="M42" i="7" s="1"/>
  <c r="J41" i="7"/>
  <c r="AN41" i="7"/>
  <c r="AB18" i="7" l="1"/>
  <c r="AA18" i="7"/>
  <c r="Z19" i="7"/>
  <c r="Y19" i="7" s="1"/>
  <c r="U20" i="7" s="1"/>
  <c r="N42" i="7"/>
  <c r="L42" i="7"/>
  <c r="S41" i="7"/>
  <c r="R42" i="7"/>
  <c r="H44" i="7"/>
  <c r="W45" i="7"/>
  <c r="J42" i="7"/>
  <c r="K43" i="7"/>
  <c r="M43" i="7" s="1"/>
  <c r="I43" i="7"/>
  <c r="O43" i="7" s="1"/>
  <c r="Z20" i="7" l="1"/>
  <c r="AA19" i="7"/>
  <c r="X20" i="7"/>
  <c r="AB19" i="7"/>
  <c r="N43" i="7"/>
  <c r="L43" i="7"/>
  <c r="J43" i="7"/>
  <c r="H45" i="7"/>
  <c r="W46" i="7"/>
  <c r="S42" i="7"/>
  <c r="R43" i="7"/>
  <c r="I44" i="7"/>
  <c r="O44" i="7" s="1"/>
  <c r="K44" i="7"/>
  <c r="M44" i="7" s="1"/>
  <c r="Y20" i="7" l="1"/>
  <c r="U21" i="7" s="1"/>
  <c r="N44" i="7"/>
  <c r="L44" i="7"/>
  <c r="H46" i="7"/>
  <c r="W47" i="7"/>
  <c r="K45" i="7"/>
  <c r="M45" i="7" s="1"/>
  <c r="N45" i="7" s="1"/>
  <c r="I45" i="7"/>
  <c r="O45" i="7" s="1"/>
  <c r="J44" i="7"/>
  <c r="S43" i="7"/>
  <c r="R44" i="7"/>
  <c r="AB20" i="7" l="1"/>
  <c r="Z21" i="7"/>
  <c r="X21" i="7"/>
  <c r="AA20" i="7"/>
  <c r="L45" i="7"/>
  <c r="H47" i="7"/>
  <c r="W48" i="7"/>
  <c r="I46" i="7"/>
  <c r="O46" i="7" s="1"/>
  <c r="K46" i="7"/>
  <c r="M46" i="7" s="1"/>
  <c r="J45" i="7"/>
  <c r="S44" i="7"/>
  <c r="R45" i="7"/>
  <c r="Y21" i="7" l="1"/>
  <c r="U22" i="7" s="1"/>
  <c r="N46" i="7"/>
  <c r="L46" i="7"/>
  <c r="H48" i="7"/>
  <c r="W49" i="7"/>
  <c r="J46" i="7"/>
  <c r="K47" i="7"/>
  <c r="M47" i="7" s="1"/>
  <c r="I47" i="7"/>
  <c r="O47" i="7" s="1"/>
  <c r="S45" i="7"/>
  <c r="R46" i="7"/>
  <c r="AB21" i="7" l="1"/>
  <c r="AA21" i="7"/>
  <c r="X22" i="7"/>
  <c r="Z22" i="7"/>
  <c r="N47" i="7"/>
  <c r="L47" i="7"/>
  <c r="J47" i="7"/>
  <c r="H49" i="7"/>
  <c r="W50" i="7"/>
  <c r="S46" i="7"/>
  <c r="R47" i="7"/>
  <c r="K48" i="7"/>
  <c r="M48" i="7" s="1"/>
  <c r="I48" i="7"/>
  <c r="O48" i="7" s="1"/>
  <c r="Y22" i="7" l="1"/>
  <c r="U23" i="7" s="1"/>
  <c r="N48" i="7"/>
  <c r="L48" i="7"/>
  <c r="J48" i="7"/>
  <c r="S47" i="7"/>
  <c r="R48" i="7"/>
  <c r="H50" i="7"/>
  <c r="W51" i="7"/>
  <c r="I49" i="7"/>
  <c r="O49" i="7" s="1"/>
  <c r="K49" i="7"/>
  <c r="M49" i="7" s="1"/>
  <c r="Z23" i="7" l="1"/>
  <c r="X23" i="7"/>
  <c r="AA22" i="7"/>
  <c r="AB22" i="7"/>
  <c r="N49" i="7"/>
  <c r="L49" i="7"/>
  <c r="W52" i="7"/>
  <c r="H51" i="7"/>
  <c r="I50" i="7"/>
  <c r="O50" i="7" s="1"/>
  <c r="K50" i="7"/>
  <c r="M50" i="7" s="1"/>
  <c r="N50" i="7" s="1"/>
  <c r="J49" i="7"/>
  <c r="S48" i="7"/>
  <c r="R49" i="7"/>
  <c r="Y23" i="7" l="1"/>
  <c r="U24" i="7" s="1"/>
  <c r="X24" i="7" s="1"/>
  <c r="L50" i="7"/>
  <c r="K51" i="7"/>
  <c r="M51" i="7" s="1"/>
  <c r="N51" i="7" s="1"/>
  <c r="I51" i="7"/>
  <c r="O51" i="7" s="1"/>
  <c r="S49" i="7"/>
  <c r="R50" i="7"/>
  <c r="J50" i="7"/>
  <c r="H52" i="7"/>
  <c r="W53" i="7"/>
  <c r="AA23" i="7" l="1"/>
  <c r="Z24" i="7"/>
  <c r="Y24" i="7" s="1"/>
  <c r="AB23" i="7"/>
  <c r="L51" i="7"/>
  <c r="H53" i="7"/>
  <c r="W54" i="7"/>
  <c r="S50" i="7"/>
  <c r="R51" i="7"/>
  <c r="K52" i="7"/>
  <c r="M52" i="7" s="1"/>
  <c r="N52" i="7" s="1"/>
  <c r="I52" i="7"/>
  <c r="O52" i="7" s="1"/>
  <c r="J51" i="7"/>
  <c r="U25" i="7" l="1"/>
  <c r="AB24" i="7"/>
  <c r="L52" i="7"/>
  <c r="H54" i="7"/>
  <c r="W55" i="7"/>
  <c r="J52" i="7"/>
  <c r="I53" i="7"/>
  <c r="O53" i="7" s="1"/>
  <c r="K53" i="7"/>
  <c r="M53" i="7" s="1"/>
  <c r="S51" i="7"/>
  <c r="R52" i="7"/>
  <c r="X25" i="7" l="1"/>
  <c r="Z25" i="7"/>
  <c r="AA24" i="7"/>
  <c r="N53" i="7"/>
  <c r="L53" i="7"/>
  <c r="H55" i="7"/>
  <c r="W56" i="7"/>
  <c r="J53" i="7"/>
  <c r="I54" i="7"/>
  <c r="O54" i="7" s="1"/>
  <c r="K54" i="7"/>
  <c r="M54" i="7" s="1"/>
  <c r="S52" i="7"/>
  <c r="R53" i="7"/>
  <c r="Y25" i="7" l="1"/>
  <c r="U26" i="7" s="1"/>
  <c r="N54" i="7"/>
  <c r="L54" i="7"/>
  <c r="J54" i="7"/>
  <c r="H56" i="7"/>
  <c r="W57" i="7"/>
  <c r="K55" i="7"/>
  <c r="M55" i="7" s="1"/>
  <c r="N55" i="7" s="1"/>
  <c r="I55" i="7"/>
  <c r="O55" i="7" s="1"/>
  <c r="S53" i="7"/>
  <c r="R54" i="7"/>
  <c r="AA25" i="7" l="1"/>
  <c r="Z26" i="7"/>
  <c r="X26" i="7"/>
  <c r="AB25" i="7"/>
  <c r="L55" i="7"/>
  <c r="J55" i="7"/>
  <c r="H57" i="7"/>
  <c r="W58" i="7"/>
  <c r="S54" i="7"/>
  <c r="R55" i="7"/>
  <c r="K56" i="7"/>
  <c r="M56" i="7" s="1"/>
  <c r="I56" i="7"/>
  <c r="O56" i="7" s="1"/>
  <c r="Y26" i="7" l="1"/>
  <c r="U27" i="7" s="1"/>
  <c r="X27" i="7" s="1"/>
  <c r="N56" i="7"/>
  <c r="L56" i="7"/>
  <c r="S55" i="7"/>
  <c r="R56" i="7"/>
  <c r="J56" i="7"/>
  <c r="I57" i="7"/>
  <c r="O57" i="7" s="1"/>
  <c r="K57" i="7"/>
  <c r="M57" i="7" s="1"/>
  <c r="H58" i="7"/>
  <c r="W59" i="7"/>
  <c r="AB26" i="7" l="1"/>
  <c r="Z27" i="7"/>
  <c r="Y27" i="7" s="1"/>
  <c r="U28" i="7" s="1"/>
  <c r="AA27" i="7" s="1"/>
  <c r="AA26" i="7"/>
  <c r="N57" i="7"/>
  <c r="L57" i="7"/>
  <c r="K58" i="7"/>
  <c r="M58" i="7" s="1"/>
  <c r="I58" i="7"/>
  <c r="O58" i="7" s="1"/>
  <c r="J57" i="7"/>
  <c r="H59" i="7"/>
  <c r="W60" i="7"/>
  <c r="S56" i="7"/>
  <c r="R57" i="7"/>
  <c r="N58" i="7" l="1"/>
  <c r="L58" i="7"/>
  <c r="Z28" i="7"/>
  <c r="X28" i="7"/>
  <c r="AB27" i="7"/>
  <c r="S57" i="7"/>
  <c r="R58" i="7"/>
  <c r="H60" i="7"/>
  <c r="W61" i="7"/>
  <c r="K59" i="7"/>
  <c r="M59" i="7" s="1"/>
  <c r="I59" i="7"/>
  <c r="O59" i="7" s="1"/>
  <c r="J58" i="7"/>
  <c r="Y28" i="7" l="1"/>
  <c r="U29" i="7" s="1"/>
  <c r="AA28" i="7" s="1"/>
  <c r="N59" i="7"/>
  <c r="L59" i="7"/>
  <c r="H61" i="7"/>
  <c r="W62" i="7"/>
  <c r="S58" i="7"/>
  <c r="R59" i="7"/>
  <c r="J59" i="7"/>
  <c r="I60" i="7"/>
  <c r="O60" i="7" s="1"/>
  <c r="K60" i="7"/>
  <c r="M60" i="7" s="1"/>
  <c r="Z29" i="7" l="1"/>
  <c r="AB28" i="7"/>
  <c r="X29" i="7"/>
  <c r="N60" i="7"/>
  <c r="L60" i="7"/>
  <c r="H62" i="7"/>
  <c r="W63" i="7"/>
  <c r="I61" i="7"/>
  <c r="O61" i="7" s="1"/>
  <c r="K61" i="7"/>
  <c r="M61" i="7" s="1"/>
  <c r="J60" i="7"/>
  <c r="S59" i="7"/>
  <c r="R60" i="7"/>
  <c r="Y29" i="7" l="1"/>
  <c r="U30" i="7" s="1"/>
  <c r="Z30" i="7" s="1"/>
  <c r="N61" i="7"/>
  <c r="L61" i="7"/>
  <c r="H63" i="7"/>
  <c r="W64" i="7"/>
  <c r="J61" i="7"/>
  <c r="K62" i="7"/>
  <c r="M62" i="7" s="1"/>
  <c r="N62" i="7" s="1"/>
  <c r="I62" i="7"/>
  <c r="O62" i="7" s="1"/>
  <c r="S60" i="7"/>
  <c r="R61" i="7"/>
  <c r="X30" i="7" l="1"/>
  <c r="Y30" i="7" s="1"/>
  <c r="U31" i="7" s="1"/>
  <c r="AA30" i="7" s="1"/>
  <c r="AA29" i="7"/>
  <c r="AB29" i="7"/>
  <c r="L62" i="7"/>
  <c r="S61" i="7"/>
  <c r="R62" i="7"/>
  <c r="H64" i="7"/>
  <c r="W65" i="7"/>
  <c r="J62" i="7"/>
  <c r="K63" i="7"/>
  <c r="M63" i="7" s="1"/>
  <c r="I63" i="7"/>
  <c r="O63" i="7" s="1"/>
  <c r="Z31" i="7" l="1"/>
  <c r="X31" i="7"/>
  <c r="AB30" i="7"/>
  <c r="N63" i="7"/>
  <c r="L63" i="7"/>
  <c r="J63" i="7"/>
  <c r="I64" i="7"/>
  <c r="O64" i="7" s="1"/>
  <c r="K64" i="7"/>
  <c r="M64" i="7" s="1"/>
  <c r="N64" i="7" s="1"/>
  <c r="S62" i="7"/>
  <c r="R63" i="7"/>
  <c r="H65" i="7"/>
  <c r="W66" i="7"/>
  <c r="Y31" i="7" l="1"/>
  <c r="U32" i="7" s="1"/>
  <c r="L64" i="7"/>
  <c r="I65" i="7"/>
  <c r="O65" i="7" s="1"/>
  <c r="K65" i="7"/>
  <c r="M65" i="7" s="1"/>
  <c r="S63" i="7"/>
  <c r="R64" i="7"/>
  <c r="H66" i="7"/>
  <c r="W67" i="7"/>
  <c r="J64" i="7"/>
  <c r="AB31" i="7" l="1"/>
  <c r="Z32" i="7"/>
  <c r="AA31" i="7"/>
  <c r="X32" i="7"/>
  <c r="N65" i="7"/>
  <c r="L65" i="7"/>
  <c r="K66" i="7"/>
  <c r="M66" i="7" s="1"/>
  <c r="N66" i="7" s="1"/>
  <c r="I66" i="7"/>
  <c r="O66" i="7" s="1"/>
  <c r="S64" i="7"/>
  <c r="R65" i="7"/>
  <c r="J65" i="7"/>
  <c r="H67" i="7"/>
  <c r="W68" i="7"/>
  <c r="Y32" i="7" l="1"/>
  <c r="U33" i="7" s="1"/>
  <c r="Z33" i="7" s="1"/>
  <c r="L66" i="7"/>
  <c r="S65" i="7"/>
  <c r="R66" i="7"/>
  <c r="K67" i="7"/>
  <c r="M67" i="7" s="1"/>
  <c r="N67" i="7" s="1"/>
  <c r="I67" i="7"/>
  <c r="O67" i="7" s="1"/>
  <c r="J66" i="7"/>
  <c r="H68" i="7"/>
  <c r="W69" i="7"/>
  <c r="AB32" i="7" l="1"/>
  <c r="X33" i="7"/>
  <c r="Y33" i="7" s="1"/>
  <c r="U34" i="7" s="1"/>
  <c r="AA32" i="7"/>
  <c r="L67" i="7"/>
  <c r="I68" i="7"/>
  <c r="O68" i="7" s="1"/>
  <c r="K68" i="7"/>
  <c r="M68" i="7" s="1"/>
  <c r="J67" i="7"/>
  <c r="S66" i="7"/>
  <c r="R67" i="7"/>
  <c r="W70" i="7"/>
  <c r="H69" i="7"/>
  <c r="AB33" i="7" l="1"/>
  <c r="X34" i="7"/>
  <c r="AA33" i="7"/>
  <c r="Z34" i="7"/>
  <c r="N68" i="7"/>
  <c r="L68" i="7"/>
  <c r="H70" i="7"/>
  <c r="W71" i="7"/>
  <c r="K69" i="7"/>
  <c r="M69" i="7" s="1"/>
  <c r="I69" i="7"/>
  <c r="O69" i="7" s="1"/>
  <c r="J68" i="7"/>
  <c r="S67" i="7"/>
  <c r="R68" i="7"/>
  <c r="Y34" i="7" l="1"/>
  <c r="U35" i="7" s="1"/>
  <c r="N69" i="7"/>
  <c r="L69" i="7"/>
  <c r="S68" i="7"/>
  <c r="R69" i="7"/>
  <c r="J69" i="7"/>
  <c r="H71" i="7"/>
  <c r="W72" i="7"/>
  <c r="K70" i="7"/>
  <c r="M70" i="7" s="1"/>
  <c r="N70" i="7" s="1"/>
  <c r="I70" i="7"/>
  <c r="O70" i="7" s="1"/>
  <c r="L70" i="7" l="1"/>
  <c r="AB34" i="7"/>
  <c r="AA34" i="7"/>
  <c r="X35" i="7"/>
  <c r="Z35" i="7"/>
  <c r="H72" i="7"/>
  <c r="W73" i="7"/>
  <c r="I71" i="7"/>
  <c r="O71" i="7" s="1"/>
  <c r="K71" i="7"/>
  <c r="M71" i="7" s="1"/>
  <c r="S69" i="7"/>
  <c r="R70" i="7"/>
  <c r="J70" i="7"/>
  <c r="Y35" i="7" l="1"/>
  <c r="U36" i="7" s="1"/>
  <c r="Z36" i="7" s="1"/>
  <c r="N71" i="7"/>
  <c r="L71" i="7"/>
  <c r="H73" i="7"/>
  <c r="W74" i="7"/>
  <c r="S70" i="7"/>
  <c r="R71" i="7"/>
  <c r="I72" i="7"/>
  <c r="O72" i="7" s="1"/>
  <c r="K72" i="7"/>
  <c r="M72" i="7" s="1"/>
  <c r="J71" i="7"/>
  <c r="AB35" i="7" l="1"/>
  <c r="AA35" i="7"/>
  <c r="X36" i="7"/>
  <c r="Y36" i="7" s="1"/>
  <c r="U37" i="7" s="1"/>
  <c r="N72" i="7"/>
  <c r="L72" i="7"/>
  <c r="J72" i="7"/>
  <c r="H74" i="7"/>
  <c r="W75" i="7"/>
  <c r="S71" i="7"/>
  <c r="R72" i="7"/>
  <c r="K73" i="7"/>
  <c r="M73" i="7" s="1"/>
  <c r="I73" i="7"/>
  <c r="O73" i="7" s="1"/>
  <c r="AB36" i="7" l="1"/>
  <c r="X37" i="7"/>
  <c r="AA36" i="7"/>
  <c r="Z37" i="7"/>
  <c r="N73" i="7"/>
  <c r="L73" i="7"/>
  <c r="K74" i="7"/>
  <c r="M74" i="7" s="1"/>
  <c r="N74" i="7" s="1"/>
  <c r="I74" i="7"/>
  <c r="O74" i="7" s="1"/>
  <c r="J73" i="7"/>
  <c r="S72" i="7"/>
  <c r="R73" i="7"/>
  <c r="H75" i="7"/>
  <c r="W76" i="7"/>
  <c r="Y37" i="7" l="1"/>
  <c r="U38" i="7" s="1"/>
  <c r="Z38" i="7" s="1"/>
  <c r="L74" i="7"/>
  <c r="I75" i="7"/>
  <c r="O75" i="7" s="1"/>
  <c r="K75" i="7"/>
  <c r="M75" i="7" s="1"/>
  <c r="H76" i="7"/>
  <c r="W77" i="7"/>
  <c r="S73" i="7"/>
  <c r="R74" i="7"/>
  <c r="J74" i="7"/>
  <c r="AB37" i="7" l="1"/>
  <c r="X38" i="7"/>
  <c r="Y38" i="7" s="1"/>
  <c r="U39" i="7" s="1"/>
  <c r="AA37" i="7"/>
  <c r="N75" i="7"/>
  <c r="L75" i="7"/>
  <c r="I76" i="7"/>
  <c r="O76" i="7" s="1"/>
  <c r="K76" i="7"/>
  <c r="M76" i="7" s="1"/>
  <c r="S74" i="7"/>
  <c r="R75" i="7"/>
  <c r="J75" i="7"/>
  <c r="H77" i="7"/>
  <c r="W78" i="7"/>
  <c r="Z39" i="7" l="1"/>
  <c r="AA38" i="7"/>
  <c r="X39" i="7"/>
  <c r="AB38" i="7"/>
  <c r="N76" i="7"/>
  <c r="L76" i="7"/>
  <c r="H78" i="7"/>
  <c r="W79" i="7"/>
  <c r="S75" i="7"/>
  <c r="R76" i="7"/>
  <c r="K77" i="7"/>
  <c r="M77" i="7" s="1"/>
  <c r="N77" i="7" s="1"/>
  <c r="I77" i="7"/>
  <c r="O77" i="7" s="1"/>
  <c r="J76" i="7"/>
  <c r="Y39" i="7" l="1"/>
  <c r="U40" i="7" s="1"/>
  <c r="L77" i="7"/>
  <c r="H79" i="7"/>
  <c r="W80" i="7"/>
  <c r="K78" i="7"/>
  <c r="M78" i="7" s="1"/>
  <c r="N78" i="7" s="1"/>
  <c r="I78" i="7"/>
  <c r="O78" i="7" s="1"/>
  <c r="J77" i="7"/>
  <c r="S76" i="7"/>
  <c r="R77" i="7"/>
  <c r="AB39" i="7" l="1"/>
  <c r="Z40" i="7"/>
  <c r="X40" i="7"/>
  <c r="AA39" i="7"/>
  <c r="L78" i="7"/>
  <c r="H80" i="7"/>
  <c r="W81" i="7"/>
  <c r="I79" i="7"/>
  <c r="O79" i="7" s="1"/>
  <c r="K79" i="7"/>
  <c r="M79" i="7" s="1"/>
  <c r="J78" i="7"/>
  <c r="S77" i="7"/>
  <c r="R78" i="7"/>
  <c r="Y40" i="7" l="1"/>
  <c r="U41" i="7" s="1"/>
  <c r="N79" i="7"/>
  <c r="L79" i="7"/>
  <c r="S78" i="7"/>
  <c r="R79" i="7"/>
  <c r="H81" i="7"/>
  <c r="W82" i="7"/>
  <c r="I80" i="7"/>
  <c r="O80" i="7" s="1"/>
  <c r="K80" i="7"/>
  <c r="M80" i="7" s="1"/>
  <c r="J79" i="7"/>
  <c r="AA40" i="7" l="1"/>
  <c r="Z41" i="7"/>
  <c r="X41" i="7"/>
  <c r="AB40" i="7"/>
  <c r="N80" i="7"/>
  <c r="L80" i="7"/>
  <c r="K81" i="7"/>
  <c r="M81" i="7" s="1"/>
  <c r="I81" i="7"/>
  <c r="O81" i="7" s="1"/>
  <c r="J80" i="7"/>
  <c r="S79" i="7"/>
  <c r="R80" i="7"/>
  <c r="H82" i="7"/>
  <c r="W83" i="7"/>
  <c r="Y41" i="7" l="1"/>
  <c r="U42" i="7" s="1"/>
  <c r="X42" i="7" s="1"/>
  <c r="N81" i="7"/>
  <c r="L81" i="7"/>
  <c r="K82" i="7"/>
  <c r="M82" i="7" s="1"/>
  <c r="I82" i="7"/>
  <c r="O82" i="7" s="1"/>
  <c r="J81" i="7"/>
  <c r="H83" i="7"/>
  <c r="W84" i="7"/>
  <c r="S80" i="7"/>
  <c r="R81" i="7"/>
  <c r="Z42" i="7" l="1"/>
  <c r="Y42" i="7" s="1"/>
  <c r="U43" i="7" s="1"/>
  <c r="AA41" i="7"/>
  <c r="AB41" i="7"/>
  <c r="N82" i="7"/>
  <c r="L82" i="7"/>
  <c r="S81" i="7"/>
  <c r="R82" i="7"/>
  <c r="H84" i="7"/>
  <c r="W85" i="7"/>
  <c r="I83" i="7"/>
  <c r="O83" i="7" s="1"/>
  <c r="K83" i="7"/>
  <c r="M83" i="7" s="1"/>
  <c r="N83" i="7" s="1"/>
  <c r="J82" i="7"/>
  <c r="AA42" i="7" l="1"/>
  <c r="Z43" i="7"/>
  <c r="X43" i="7"/>
  <c r="AB42" i="7"/>
  <c r="L83" i="7"/>
  <c r="J83" i="7"/>
  <c r="H85" i="7"/>
  <c r="W86" i="7"/>
  <c r="S82" i="7"/>
  <c r="R83" i="7"/>
  <c r="K84" i="7"/>
  <c r="M84" i="7" s="1"/>
  <c r="I84" i="7"/>
  <c r="O84" i="7" s="1"/>
  <c r="Y43" i="7" l="1"/>
  <c r="U44" i="7" s="1"/>
  <c r="X44" i="7" s="1"/>
  <c r="N84" i="7"/>
  <c r="L84" i="7"/>
  <c r="J84" i="7"/>
  <c r="I85" i="7"/>
  <c r="O85" i="7" s="1"/>
  <c r="K85" i="7"/>
  <c r="M85" i="7" s="1"/>
  <c r="S83" i="7"/>
  <c r="R84" i="7"/>
  <c r="H86" i="7"/>
  <c r="W87" i="7"/>
  <c r="AA43" i="7" l="1"/>
  <c r="Z44" i="7"/>
  <c r="Y44" i="7" s="1"/>
  <c r="U45" i="7" s="1"/>
  <c r="AA44" i="7" s="1"/>
  <c r="AB43" i="7"/>
  <c r="N85" i="7"/>
  <c r="L85" i="7"/>
  <c r="J85" i="7"/>
  <c r="I86" i="7"/>
  <c r="O86" i="7" s="1"/>
  <c r="K86" i="7"/>
  <c r="M86" i="7" s="1"/>
  <c r="S84" i="7"/>
  <c r="R85" i="7"/>
  <c r="H87" i="7"/>
  <c r="W88" i="7"/>
  <c r="AB44" i="7" l="1"/>
  <c r="X45" i="7"/>
  <c r="Z45" i="7"/>
  <c r="N86" i="7"/>
  <c r="L86" i="7"/>
  <c r="J86" i="7"/>
  <c r="K87" i="7"/>
  <c r="M87" i="7" s="1"/>
  <c r="I87" i="7"/>
  <c r="O87" i="7" s="1"/>
  <c r="S85" i="7"/>
  <c r="R86" i="7"/>
  <c r="H88" i="7"/>
  <c r="W89" i="7"/>
  <c r="Y45" i="7" l="1"/>
  <c r="U46" i="7" s="1"/>
  <c r="Z46" i="7" s="1"/>
  <c r="N87" i="7"/>
  <c r="L87" i="7"/>
  <c r="K88" i="7"/>
  <c r="M88" i="7" s="1"/>
  <c r="I88" i="7"/>
  <c r="O88" i="7" s="1"/>
  <c r="J87" i="7"/>
  <c r="H89" i="7"/>
  <c r="W90" i="7"/>
  <c r="S86" i="7"/>
  <c r="R87" i="7"/>
  <c r="AB45" i="7" l="1"/>
  <c r="X46" i="7"/>
  <c r="Y46" i="7" s="1"/>
  <c r="U47" i="7" s="1"/>
  <c r="AA45" i="7"/>
  <c r="N88" i="7"/>
  <c r="L88" i="7"/>
  <c r="S87" i="7"/>
  <c r="R88" i="7"/>
  <c r="J88" i="7"/>
  <c r="W91" i="7"/>
  <c r="H90" i="7"/>
  <c r="I89" i="7"/>
  <c r="O89" i="7" s="1"/>
  <c r="K89" i="7"/>
  <c r="M89" i="7" s="1"/>
  <c r="Z47" i="7" l="1"/>
  <c r="AA46" i="7"/>
  <c r="X47" i="7"/>
  <c r="AB46" i="7"/>
  <c r="N89" i="7"/>
  <c r="L89" i="7"/>
  <c r="I90" i="7"/>
  <c r="O90" i="7" s="1"/>
  <c r="K90" i="7"/>
  <c r="M90" i="7" s="1"/>
  <c r="S88" i="7"/>
  <c r="R89" i="7"/>
  <c r="J89" i="7"/>
  <c r="H91" i="7"/>
  <c r="W92" i="7"/>
  <c r="Y47" i="7" l="1"/>
  <c r="U48" i="7" s="1"/>
  <c r="Z48" i="7" s="1"/>
  <c r="N90" i="7"/>
  <c r="L90" i="7"/>
  <c r="H92" i="7"/>
  <c r="W93" i="7"/>
  <c r="K91" i="7"/>
  <c r="M91" i="7" s="1"/>
  <c r="N91" i="7" s="1"/>
  <c r="I91" i="7"/>
  <c r="O91" i="7" s="1"/>
  <c r="S89" i="7"/>
  <c r="R90" i="7"/>
  <c r="J90" i="7"/>
  <c r="AA47" i="7" l="1"/>
  <c r="X48" i="7"/>
  <c r="Y48" i="7" s="1"/>
  <c r="U49" i="7" s="1"/>
  <c r="X49" i="7" s="1"/>
  <c r="AB47" i="7"/>
  <c r="L91" i="7"/>
  <c r="H93" i="7"/>
  <c r="W94" i="7"/>
  <c r="S90" i="7"/>
  <c r="R91" i="7"/>
  <c r="I92" i="7"/>
  <c r="O92" i="7" s="1"/>
  <c r="K92" i="7"/>
  <c r="M92" i="7" s="1"/>
  <c r="J91" i="7"/>
  <c r="AB48" i="7" l="1"/>
  <c r="Z49" i="7"/>
  <c r="Y49" i="7" s="1"/>
  <c r="U50" i="7" s="1"/>
  <c r="AA48" i="7"/>
  <c r="N92" i="7"/>
  <c r="L92" i="7"/>
  <c r="J92" i="7"/>
  <c r="H94" i="7"/>
  <c r="W95" i="7"/>
  <c r="I93" i="7"/>
  <c r="O93" i="7" s="1"/>
  <c r="K93" i="7"/>
  <c r="M93" i="7" s="1"/>
  <c r="S91" i="7"/>
  <c r="R92" i="7"/>
  <c r="AB49" i="7" l="1"/>
  <c r="Z50" i="7"/>
  <c r="AA49" i="7"/>
  <c r="X50" i="7"/>
  <c r="N93" i="7"/>
  <c r="L93" i="7"/>
  <c r="S92" i="7"/>
  <c r="R93" i="7"/>
  <c r="H95" i="7"/>
  <c r="W96" i="7"/>
  <c r="J93" i="7"/>
  <c r="K94" i="7"/>
  <c r="M94" i="7" s="1"/>
  <c r="I94" i="7"/>
  <c r="O94" i="7" s="1"/>
  <c r="Y50" i="7" l="1"/>
  <c r="U51" i="7" s="1"/>
  <c r="N94" i="7"/>
  <c r="L94" i="7"/>
  <c r="K95" i="7"/>
  <c r="M95" i="7" s="1"/>
  <c r="N95" i="7" s="1"/>
  <c r="I95" i="7"/>
  <c r="O95" i="7" s="1"/>
  <c r="J94" i="7"/>
  <c r="S93" i="7"/>
  <c r="R94" i="7"/>
  <c r="H96" i="7"/>
  <c r="W97" i="7"/>
  <c r="Z51" i="7" l="1"/>
  <c r="AA50" i="7"/>
  <c r="X51" i="7"/>
  <c r="AB50" i="7"/>
  <c r="L95" i="7"/>
  <c r="I96" i="7"/>
  <c r="O96" i="7" s="1"/>
  <c r="K96" i="7"/>
  <c r="M96" i="7" s="1"/>
  <c r="S94" i="7"/>
  <c r="R95" i="7"/>
  <c r="J95" i="7"/>
  <c r="H97" i="7"/>
  <c r="W98" i="7"/>
  <c r="Y51" i="7" l="1"/>
  <c r="U52" i="7" s="1"/>
  <c r="N96" i="7"/>
  <c r="L96" i="7"/>
  <c r="H98" i="7"/>
  <c r="W99" i="7"/>
  <c r="I97" i="7"/>
  <c r="O97" i="7" s="1"/>
  <c r="K97" i="7"/>
  <c r="M97" i="7" s="1"/>
  <c r="S95" i="7"/>
  <c r="R96" i="7"/>
  <c r="J96" i="7"/>
  <c r="AB51" i="7" l="1"/>
  <c r="Z52" i="7"/>
  <c r="AA51" i="7"/>
  <c r="X52" i="7"/>
  <c r="N97" i="7"/>
  <c r="L97" i="7"/>
  <c r="S96" i="7"/>
  <c r="R97" i="7"/>
  <c r="H99" i="7"/>
  <c r="W100" i="7"/>
  <c r="J97" i="7"/>
  <c r="K98" i="7"/>
  <c r="M98" i="7" s="1"/>
  <c r="I98" i="7"/>
  <c r="O98" i="7" s="1"/>
  <c r="N98" i="7" l="1"/>
  <c r="L98" i="7"/>
  <c r="Y52" i="7"/>
  <c r="U53" i="7" s="1"/>
  <c r="J98" i="7"/>
  <c r="S97" i="7"/>
  <c r="R98" i="7"/>
  <c r="H100" i="7"/>
  <c r="W101" i="7"/>
  <c r="K99" i="7"/>
  <c r="M99" i="7" s="1"/>
  <c r="I99" i="7"/>
  <c r="O99" i="7" s="1"/>
  <c r="Z53" i="7" l="1"/>
  <c r="X53" i="7"/>
  <c r="AA52" i="7"/>
  <c r="AB52" i="7"/>
  <c r="N99" i="7"/>
  <c r="L99" i="7"/>
  <c r="H101" i="7"/>
  <c r="W102" i="7"/>
  <c r="I100" i="7"/>
  <c r="O100" i="7" s="1"/>
  <c r="K100" i="7"/>
  <c r="M100" i="7" s="1"/>
  <c r="J99" i="7"/>
  <c r="S98" i="7"/>
  <c r="R99" i="7"/>
  <c r="Y53" i="7" l="1"/>
  <c r="U54" i="7" s="1"/>
  <c r="X54" i="7" s="1"/>
  <c r="N100" i="7"/>
  <c r="L100" i="7"/>
  <c r="H102" i="7"/>
  <c r="W103" i="7"/>
  <c r="S99" i="7"/>
  <c r="R100" i="7"/>
  <c r="I101" i="7"/>
  <c r="O101" i="7" s="1"/>
  <c r="K101" i="7"/>
  <c r="M101" i="7" s="1"/>
  <c r="J100" i="7"/>
  <c r="AA53" i="7" l="1"/>
  <c r="Z54" i="7"/>
  <c r="Y54" i="7" s="1"/>
  <c r="AB53" i="7"/>
  <c r="N101" i="7"/>
  <c r="L101" i="7"/>
  <c r="J101" i="7"/>
  <c r="H103" i="7"/>
  <c r="W104" i="7"/>
  <c r="K102" i="7"/>
  <c r="M102" i="7" s="1"/>
  <c r="I102" i="7"/>
  <c r="O102" i="7" s="1"/>
  <c r="S100" i="7"/>
  <c r="R101" i="7"/>
  <c r="N102" i="7" l="1"/>
  <c r="L102" i="7"/>
  <c r="U55" i="7"/>
  <c r="AB54" i="7"/>
  <c r="S101" i="7"/>
  <c r="R102" i="7"/>
  <c r="K103" i="7"/>
  <c r="M103" i="7" s="1"/>
  <c r="N103" i="7" s="1"/>
  <c r="I103" i="7"/>
  <c r="O103" i="7" s="1"/>
  <c r="J102" i="7"/>
  <c r="H104" i="7"/>
  <c r="W105" i="7"/>
  <c r="Z55" i="7" l="1"/>
  <c r="X55" i="7"/>
  <c r="AA54" i="7"/>
  <c r="L103" i="7"/>
  <c r="H105" i="7"/>
  <c r="W106" i="7"/>
  <c r="I104" i="7"/>
  <c r="O104" i="7" s="1"/>
  <c r="K104" i="7"/>
  <c r="M104" i="7" s="1"/>
  <c r="J103" i="7"/>
  <c r="S102" i="7"/>
  <c r="R103" i="7"/>
  <c r="Y55" i="7" l="1"/>
  <c r="U56" i="7" s="1"/>
  <c r="X56" i="7" s="1"/>
  <c r="N104" i="7"/>
  <c r="L104" i="7"/>
  <c r="J104" i="7"/>
  <c r="W107" i="7"/>
  <c r="H106" i="7"/>
  <c r="S103" i="7"/>
  <c r="R104" i="7"/>
  <c r="I105" i="7"/>
  <c r="O105" i="7" s="1"/>
  <c r="K105" i="7"/>
  <c r="M105" i="7" s="1"/>
  <c r="Z56" i="7" l="1"/>
  <c r="Y56" i="7" s="1"/>
  <c r="AA55" i="7"/>
  <c r="AB55" i="7"/>
  <c r="N105" i="7"/>
  <c r="L105" i="7"/>
  <c r="S104" i="7"/>
  <c r="R105" i="7"/>
  <c r="H107" i="7"/>
  <c r="W108" i="7"/>
  <c r="J105" i="7"/>
  <c r="K106" i="7"/>
  <c r="M106" i="7" s="1"/>
  <c r="I106" i="7"/>
  <c r="O106" i="7" s="1"/>
  <c r="U57" i="7" l="1"/>
  <c r="AB56" i="7"/>
  <c r="N106" i="7"/>
  <c r="L106" i="7"/>
  <c r="J106" i="7"/>
  <c r="K107" i="7"/>
  <c r="M107" i="7" s="1"/>
  <c r="I107" i="7"/>
  <c r="O107" i="7" s="1"/>
  <c r="S105" i="7"/>
  <c r="R106" i="7"/>
  <c r="H108" i="7"/>
  <c r="W109" i="7"/>
  <c r="Z57" i="7" l="1"/>
  <c r="AA56" i="7"/>
  <c r="X57" i="7"/>
  <c r="N107" i="7"/>
  <c r="L107" i="7"/>
  <c r="I108" i="7"/>
  <c r="O108" i="7" s="1"/>
  <c r="K108" i="7"/>
  <c r="M108" i="7" s="1"/>
  <c r="J107" i="7"/>
  <c r="H109" i="7"/>
  <c r="W110" i="7"/>
  <c r="S106" i="7"/>
  <c r="R107" i="7"/>
  <c r="Y57" i="7" l="1"/>
  <c r="U58" i="7" s="1"/>
  <c r="N108" i="7"/>
  <c r="L108" i="7"/>
  <c r="H110" i="7"/>
  <c r="W111" i="7"/>
  <c r="J108" i="7"/>
  <c r="S107" i="7"/>
  <c r="R108" i="7"/>
  <c r="I109" i="7"/>
  <c r="O109" i="7" s="1"/>
  <c r="K109" i="7"/>
  <c r="M109" i="7" s="1"/>
  <c r="AB57" i="7" l="1"/>
  <c r="AA57" i="7"/>
  <c r="Z58" i="7"/>
  <c r="X58" i="7"/>
  <c r="N109" i="7"/>
  <c r="L109" i="7"/>
  <c r="S108" i="7"/>
  <c r="R109" i="7"/>
  <c r="H111" i="7"/>
  <c r="W112" i="7"/>
  <c r="I110" i="7"/>
  <c r="O110" i="7" s="1"/>
  <c r="K110" i="7"/>
  <c r="M110" i="7" s="1"/>
  <c r="J109" i="7"/>
  <c r="Y58" i="7" l="1"/>
  <c r="U59" i="7" s="1"/>
  <c r="N110" i="7"/>
  <c r="L110" i="7"/>
  <c r="I111" i="7"/>
  <c r="O111" i="7" s="1"/>
  <c r="K111" i="7"/>
  <c r="M111" i="7" s="1"/>
  <c r="J110" i="7"/>
  <c r="S109" i="7"/>
  <c r="R110" i="7"/>
  <c r="W113" i="7"/>
  <c r="H112" i="7"/>
  <c r="AB58" i="7" l="1"/>
  <c r="AA58" i="7"/>
  <c r="Z59" i="7"/>
  <c r="X59" i="7"/>
  <c r="N111" i="7"/>
  <c r="L111" i="7"/>
  <c r="H113" i="7"/>
  <c r="W114" i="7"/>
  <c r="J111" i="7"/>
  <c r="K112" i="7"/>
  <c r="M112" i="7" s="1"/>
  <c r="I112" i="7"/>
  <c r="O112" i="7" s="1"/>
  <c r="S110" i="7"/>
  <c r="R111" i="7"/>
  <c r="Y59" i="7" l="1"/>
  <c r="U60" i="7" s="1"/>
  <c r="AA59" i="7" s="1"/>
  <c r="N112" i="7"/>
  <c r="L112" i="7"/>
  <c r="H114" i="7"/>
  <c r="W115" i="7"/>
  <c r="K113" i="7"/>
  <c r="M113" i="7" s="1"/>
  <c r="N113" i="7" s="1"/>
  <c r="I113" i="7"/>
  <c r="O113" i="7" s="1"/>
  <c r="J112" i="7"/>
  <c r="S111" i="7"/>
  <c r="R112" i="7"/>
  <c r="X60" i="7" l="1"/>
  <c r="Z60" i="7"/>
  <c r="AB59" i="7"/>
  <c r="L113" i="7"/>
  <c r="H115" i="7"/>
  <c r="W116" i="7"/>
  <c r="I114" i="7"/>
  <c r="O114" i="7" s="1"/>
  <c r="K114" i="7"/>
  <c r="M114" i="7" s="1"/>
  <c r="S112" i="7"/>
  <c r="R113" i="7"/>
  <c r="J113" i="7"/>
  <c r="Y60" i="7" l="1"/>
  <c r="U61" i="7" s="1"/>
  <c r="Z61" i="7" s="1"/>
  <c r="N114" i="7"/>
  <c r="L114" i="7"/>
  <c r="H116" i="7"/>
  <c r="W117" i="7"/>
  <c r="S113" i="7"/>
  <c r="R114" i="7"/>
  <c r="I115" i="7"/>
  <c r="O115" i="7" s="1"/>
  <c r="K115" i="7"/>
  <c r="M115" i="7" s="1"/>
  <c r="J114" i="7"/>
  <c r="X61" i="7" l="1"/>
  <c r="Y61" i="7" s="1"/>
  <c r="U62" i="7" s="1"/>
  <c r="AA61" i="7" s="1"/>
  <c r="AB60" i="7"/>
  <c r="AA60" i="7"/>
  <c r="N115" i="7"/>
  <c r="L115" i="7"/>
  <c r="J115" i="7"/>
  <c r="H117" i="7"/>
  <c r="W118" i="7"/>
  <c r="K116" i="7"/>
  <c r="M116" i="7" s="1"/>
  <c r="I116" i="7"/>
  <c r="O116" i="7" s="1"/>
  <c r="S114" i="7"/>
  <c r="R115" i="7"/>
  <c r="Z62" i="7" l="1"/>
  <c r="AB61" i="7"/>
  <c r="X62" i="7"/>
  <c r="N116" i="7"/>
  <c r="L116" i="7"/>
  <c r="S115" i="7"/>
  <c r="R116" i="7"/>
  <c r="I117" i="7"/>
  <c r="O117" i="7" s="1"/>
  <c r="K117" i="7"/>
  <c r="M117" i="7" s="1"/>
  <c r="J116" i="7"/>
  <c r="H118" i="7"/>
  <c r="W119" i="7"/>
  <c r="Y62" i="7" l="1"/>
  <c r="U63" i="7" s="1"/>
  <c r="X63" i="7" s="1"/>
  <c r="N117" i="7"/>
  <c r="L117" i="7"/>
  <c r="I118" i="7"/>
  <c r="O118" i="7" s="1"/>
  <c r="K118" i="7"/>
  <c r="M118" i="7" s="1"/>
  <c r="S116" i="7"/>
  <c r="R117" i="7"/>
  <c r="W120" i="7"/>
  <c r="H119" i="7"/>
  <c r="J117" i="7"/>
  <c r="Z63" i="7" l="1"/>
  <c r="Y63" i="7" s="1"/>
  <c r="U64" i="7" s="1"/>
  <c r="AA63" i="7" s="1"/>
  <c r="AA62" i="7"/>
  <c r="AB62" i="7"/>
  <c r="N118" i="7"/>
  <c r="L118" i="7"/>
  <c r="S117" i="7"/>
  <c r="R118" i="7"/>
  <c r="K119" i="7"/>
  <c r="M119" i="7" s="1"/>
  <c r="I119" i="7"/>
  <c r="O119" i="7" s="1"/>
  <c r="J118" i="7"/>
  <c r="H120" i="7"/>
  <c r="W121" i="7"/>
  <c r="AB63" i="7" l="1"/>
  <c r="Z64" i="7"/>
  <c r="X64" i="7"/>
  <c r="Y64" i="7" s="1"/>
  <c r="U65" i="7" s="1"/>
  <c r="Z65" i="7" s="1"/>
  <c r="N119" i="7"/>
  <c r="L119" i="7"/>
  <c r="K120" i="7"/>
  <c r="M120" i="7" s="1"/>
  <c r="N120" i="7" s="1"/>
  <c r="I120" i="7"/>
  <c r="O120" i="7" s="1"/>
  <c r="H121" i="7"/>
  <c r="W122" i="7"/>
  <c r="J119" i="7"/>
  <c r="S118" i="7"/>
  <c r="R119" i="7"/>
  <c r="AB64" i="7" l="1"/>
  <c r="AA64" i="7"/>
  <c r="X65" i="7"/>
  <c r="Y65" i="7" s="1"/>
  <c r="U66" i="7" s="1"/>
  <c r="Z66" i="7" s="1"/>
  <c r="L120" i="7"/>
  <c r="S119" i="7"/>
  <c r="R120" i="7"/>
  <c r="I121" i="7"/>
  <c r="O121" i="7" s="1"/>
  <c r="K121" i="7"/>
  <c r="M121" i="7" s="1"/>
  <c r="H122" i="7"/>
  <c r="W123" i="7"/>
  <c r="J120" i="7"/>
  <c r="AB65" i="7" l="1"/>
  <c r="X66" i="7"/>
  <c r="Y66" i="7" s="1"/>
  <c r="U67" i="7" s="1"/>
  <c r="AA65" i="7"/>
  <c r="N121" i="7"/>
  <c r="L121" i="7"/>
  <c r="H123" i="7"/>
  <c r="W124" i="7"/>
  <c r="S120" i="7"/>
  <c r="R121" i="7"/>
  <c r="I122" i="7"/>
  <c r="O122" i="7" s="1"/>
  <c r="K122" i="7"/>
  <c r="M122" i="7" s="1"/>
  <c r="J121" i="7"/>
  <c r="AB66" i="7" l="1"/>
  <c r="Z67" i="7"/>
  <c r="AA66" i="7"/>
  <c r="X67" i="7"/>
  <c r="N122" i="7"/>
  <c r="L122" i="7"/>
  <c r="J122" i="7"/>
  <c r="H124" i="7"/>
  <c r="W125" i="7"/>
  <c r="S121" i="7"/>
  <c r="R122" i="7"/>
  <c r="K123" i="7"/>
  <c r="M123" i="7" s="1"/>
  <c r="N123" i="7" s="1"/>
  <c r="I123" i="7"/>
  <c r="O123" i="7" s="1"/>
  <c r="L123" i="7" l="1"/>
  <c r="Y67" i="7"/>
  <c r="U68" i="7" s="1"/>
  <c r="K124" i="7"/>
  <c r="M124" i="7" s="1"/>
  <c r="N124" i="7" s="1"/>
  <c r="I124" i="7"/>
  <c r="O124" i="7" s="1"/>
  <c r="J123" i="7"/>
  <c r="S122" i="7"/>
  <c r="R123" i="7"/>
  <c r="H125" i="7"/>
  <c r="W126" i="7"/>
  <c r="AB67" i="7" l="1"/>
  <c r="Z68" i="7"/>
  <c r="X68" i="7"/>
  <c r="AA67" i="7"/>
  <c r="L124" i="7"/>
  <c r="I125" i="7"/>
  <c r="O125" i="7" s="1"/>
  <c r="K125" i="7"/>
  <c r="M125" i="7" s="1"/>
  <c r="S123" i="7"/>
  <c r="R124" i="7"/>
  <c r="J124" i="7"/>
  <c r="H126" i="7"/>
  <c r="W127" i="7"/>
  <c r="N125" i="7" l="1"/>
  <c r="L125" i="7"/>
  <c r="Y68" i="7"/>
  <c r="U69" i="7" s="1"/>
  <c r="K126" i="7"/>
  <c r="M126" i="7" s="1"/>
  <c r="N126" i="7" s="1"/>
  <c r="I126" i="7"/>
  <c r="O126" i="7" s="1"/>
  <c r="S124" i="7"/>
  <c r="R125" i="7"/>
  <c r="H127" i="7"/>
  <c r="W128" i="7"/>
  <c r="J125" i="7"/>
  <c r="AB68" i="7" l="1"/>
  <c r="X69" i="7"/>
  <c r="Z69" i="7"/>
  <c r="AA68" i="7"/>
  <c r="L126" i="7"/>
  <c r="S125" i="7"/>
  <c r="R126" i="7"/>
  <c r="J126" i="7"/>
  <c r="H128" i="7"/>
  <c r="W129" i="7"/>
  <c r="K127" i="7"/>
  <c r="M127" i="7" s="1"/>
  <c r="I127" i="7"/>
  <c r="O127" i="7" s="1"/>
  <c r="N127" i="7" l="1"/>
  <c r="L127" i="7"/>
  <c r="Y69" i="7"/>
  <c r="U70" i="7" s="1"/>
  <c r="J127" i="7"/>
  <c r="W130" i="7"/>
  <c r="H129" i="7"/>
  <c r="I128" i="7"/>
  <c r="O128" i="7" s="1"/>
  <c r="K128" i="7"/>
  <c r="M128" i="7" s="1"/>
  <c r="S126" i="7"/>
  <c r="R127" i="7"/>
  <c r="AB69" i="7" l="1"/>
  <c r="Z70" i="7"/>
  <c r="AA69" i="7"/>
  <c r="X70" i="7"/>
  <c r="N128" i="7"/>
  <c r="L128" i="7"/>
  <c r="H130" i="7"/>
  <c r="W131" i="7"/>
  <c r="J128" i="7"/>
  <c r="I129" i="7"/>
  <c r="O129" i="7" s="1"/>
  <c r="K129" i="7"/>
  <c r="M129" i="7" s="1"/>
  <c r="S127" i="7"/>
  <c r="R128" i="7"/>
  <c r="Y70" i="7" l="1"/>
  <c r="U71" i="7" s="1"/>
  <c r="N129" i="7"/>
  <c r="L129" i="7"/>
  <c r="J129" i="7"/>
  <c r="H131" i="7"/>
  <c r="W132" i="7"/>
  <c r="K130" i="7"/>
  <c r="M130" i="7" s="1"/>
  <c r="I130" i="7"/>
  <c r="O130" i="7" s="1"/>
  <c r="S128" i="7"/>
  <c r="R129" i="7"/>
  <c r="AB70" i="7" l="1"/>
  <c r="Z71" i="7"/>
  <c r="AA70" i="7"/>
  <c r="X71" i="7"/>
  <c r="N130" i="7"/>
  <c r="L130" i="7"/>
  <c r="K131" i="7"/>
  <c r="M131" i="7" s="1"/>
  <c r="N131" i="7" s="1"/>
  <c r="I131" i="7"/>
  <c r="O131" i="7" s="1"/>
  <c r="S129" i="7"/>
  <c r="R130" i="7"/>
  <c r="J130" i="7"/>
  <c r="H132" i="7"/>
  <c r="W133" i="7"/>
  <c r="Y71" i="7" l="1"/>
  <c r="U72" i="7" s="1"/>
  <c r="L131" i="7"/>
  <c r="H133" i="7"/>
  <c r="W134" i="7"/>
  <c r="S130" i="7"/>
  <c r="R131" i="7"/>
  <c r="J131" i="7"/>
  <c r="K132" i="7"/>
  <c r="M132" i="7" s="1"/>
  <c r="I132" i="7"/>
  <c r="O132" i="7" s="1"/>
  <c r="Z72" i="7" l="1"/>
  <c r="AA71" i="7"/>
  <c r="X72" i="7"/>
  <c r="AB71" i="7"/>
  <c r="N132" i="7"/>
  <c r="L132" i="7"/>
  <c r="J132" i="7"/>
  <c r="H134" i="7"/>
  <c r="W135" i="7"/>
  <c r="I133" i="7"/>
  <c r="O133" i="7" s="1"/>
  <c r="K133" i="7"/>
  <c r="M133" i="7" s="1"/>
  <c r="S131" i="7"/>
  <c r="R132" i="7"/>
  <c r="Y72" i="7" l="1"/>
  <c r="U73" i="7" s="1"/>
  <c r="N133" i="7"/>
  <c r="L133" i="7"/>
  <c r="J133" i="7"/>
  <c r="S132" i="7"/>
  <c r="R133" i="7"/>
  <c r="H135" i="7"/>
  <c r="W136" i="7"/>
  <c r="I134" i="7"/>
  <c r="O134" i="7" s="1"/>
  <c r="K134" i="7"/>
  <c r="M134" i="7" s="1"/>
  <c r="AB72" i="7" l="1"/>
  <c r="Z73" i="7"/>
  <c r="AA72" i="7"/>
  <c r="X73" i="7"/>
  <c r="N134" i="7"/>
  <c r="L134" i="7"/>
  <c r="H136" i="7"/>
  <c r="W137" i="7"/>
  <c r="J134" i="7"/>
  <c r="K135" i="7"/>
  <c r="M135" i="7" s="1"/>
  <c r="I135" i="7"/>
  <c r="O135" i="7" s="1"/>
  <c r="S133" i="7"/>
  <c r="R134" i="7"/>
  <c r="Y73" i="7" l="1"/>
  <c r="U74" i="7" s="1"/>
  <c r="N135" i="7"/>
  <c r="L135" i="7"/>
  <c r="H137" i="7"/>
  <c r="W138" i="7"/>
  <c r="K136" i="7"/>
  <c r="M136" i="7" s="1"/>
  <c r="I136" i="7"/>
  <c r="O136" i="7" s="1"/>
  <c r="S134" i="7"/>
  <c r="R135" i="7"/>
  <c r="J135" i="7"/>
  <c r="Z74" i="7" l="1"/>
  <c r="AA73" i="7"/>
  <c r="X74" i="7"/>
  <c r="AB73" i="7"/>
  <c r="N136" i="7"/>
  <c r="L136" i="7"/>
  <c r="H138" i="7"/>
  <c r="W139" i="7"/>
  <c r="S135" i="7"/>
  <c r="R136" i="7"/>
  <c r="J136" i="7"/>
  <c r="K137" i="7"/>
  <c r="M137" i="7" s="1"/>
  <c r="I137" i="7"/>
  <c r="O137" i="7" s="1"/>
  <c r="Y74" i="7" l="1"/>
  <c r="U75" i="7" s="1"/>
  <c r="N137" i="7"/>
  <c r="L137" i="7"/>
  <c r="J137" i="7"/>
  <c r="H139" i="7"/>
  <c r="W140" i="7"/>
  <c r="S136" i="7"/>
  <c r="R137" i="7"/>
  <c r="I138" i="7"/>
  <c r="O138" i="7" s="1"/>
  <c r="K138" i="7"/>
  <c r="M138" i="7" s="1"/>
  <c r="N138" i="7" l="1"/>
  <c r="L138" i="7"/>
  <c r="AB74" i="7"/>
  <c r="AA74" i="7"/>
  <c r="Z75" i="7"/>
  <c r="X75" i="7"/>
  <c r="S137" i="7"/>
  <c r="R138" i="7"/>
  <c r="K139" i="7"/>
  <c r="M139" i="7" s="1"/>
  <c r="I139" i="7"/>
  <c r="O139" i="7" s="1"/>
  <c r="J138" i="7"/>
  <c r="H140" i="7"/>
  <c r="W141" i="7"/>
  <c r="Y75" i="7" l="1"/>
  <c r="U76" i="7" s="1"/>
  <c r="N139" i="7"/>
  <c r="L139" i="7"/>
  <c r="H141" i="7"/>
  <c r="W142" i="7"/>
  <c r="K140" i="7"/>
  <c r="M140" i="7" s="1"/>
  <c r="I140" i="7"/>
  <c r="O140" i="7" s="1"/>
  <c r="J139" i="7"/>
  <c r="S138" i="7"/>
  <c r="R139" i="7"/>
  <c r="AB75" i="7" l="1"/>
  <c r="Z76" i="7"/>
  <c r="X76" i="7"/>
  <c r="AA75" i="7"/>
  <c r="N140" i="7"/>
  <c r="L140" i="7"/>
  <c r="J140" i="7"/>
  <c r="H142" i="7"/>
  <c r="W143" i="7"/>
  <c r="I141" i="7"/>
  <c r="K141" i="7"/>
  <c r="M141" i="7" s="1"/>
  <c r="O141" i="7"/>
  <c r="S139" i="7"/>
  <c r="R140" i="7"/>
  <c r="N141" i="7" l="1"/>
  <c r="L141" i="7"/>
  <c r="Y76" i="7"/>
  <c r="U77" i="7" s="1"/>
  <c r="J141" i="7"/>
  <c r="S140" i="7"/>
  <c r="R141" i="7"/>
  <c r="H143" i="7"/>
  <c r="W144" i="7"/>
  <c r="I142" i="7"/>
  <c r="O142" i="7" s="1"/>
  <c r="K142" i="7"/>
  <c r="M142" i="7" s="1"/>
  <c r="AB76" i="7" l="1"/>
  <c r="AA76" i="7"/>
  <c r="X77" i="7"/>
  <c r="Z77" i="7"/>
  <c r="N142" i="7"/>
  <c r="L142" i="7"/>
  <c r="S141" i="7"/>
  <c r="R142" i="7"/>
  <c r="H144" i="7"/>
  <c r="W145" i="7"/>
  <c r="K143" i="7"/>
  <c r="M143" i="7" s="1"/>
  <c r="I143" i="7"/>
  <c r="O143" i="7" s="1"/>
  <c r="J142" i="7"/>
  <c r="Y77" i="7" l="1"/>
  <c r="U78" i="7" s="1"/>
  <c r="Z78" i="7" s="1"/>
  <c r="N143" i="7"/>
  <c r="L143" i="7"/>
  <c r="K144" i="7"/>
  <c r="M144" i="7" s="1"/>
  <c r="I144" i="7"/>
  <c r="O144" i="7" s="1"/>
  <c r="J143" i="7"/>
  <c r="S142" i="7"/>
  <c r="R143" i="7"/>
  <c r="H145" i="7"/>
  <c r="W146" i="7"/>
  <c r="X78" i="7" l="1"/>
  <c r="Y78" i="7" s="1"/>
  <c r="U79" i="7" s="1"/>
  <c r="AA77" i="7"/>
  <c r="AB77" i="7"/>
  <c r="N144" i="7"/>
  <c r="L144" i="7"/>
  <c r="I145" i="7"/>
  <c r="O145" i="7" s="1"/>
  <c r="K145" i="7"/>
  <c r="M145" i="7" s="1"/>
  <c r="H146" i="7"/>
  <c r="W147" i="7"/>
  <c r="S143" i="7"/>
  <c r="R144" i="7"/>
  <c r="J144" i="7"/>
  <c r="AB78" i="7" l="1"/>
  <c r="X79" i="7"/>
  <c r="Z79" i="7"/>
  <c r="AA78" i="7"/>
  <c r="N145" i="7"/>
  <c r="L145" i="7"/>
  <c r="H147" i="7"/>
  <c r="W148" i="7"/>
  <c r="I146" i="7"/>
  <c r="O146" i="7" s="1"/>
  <c r="K146" i="7"/>
  <c r="M146" i="7" s="1"/>
  <c r="S144" i="7"/>
  <c r="R145" i="7"/>
  <c r="J145" i="7"/>
  <c r="Y79" i="7" l="1"/>
  <c r="U80" i="7" s="1"/>
  <c r="N146" i="7"/>
  <c r="L146" i="7"/>
  <c r="H148" i="7"/>
  <c r="W149" i="7"/>
  <c r="K147" i="7"/>
  <c r="M147" i="7" s="1"/>
  <c r="I147" i="7"/>
  <c r="O147" i="7" s="1"/>
  <c r="S145" i="7"/>
  <c r="R146" i="7"/>
  <c r="J146" i="7"/>
  <c r="AB79" i="7" l="1"/>
  <c r="Z80" i="7"/>
  <c r="X80" i="7"/>
  <c r="AA79" i="7"/>
  <c r="N147" i="7"/>
  <c r="L147" i="7"/>
  <c r="H149" i="7"/>
  <c r="W150" i="7"/>
  <c r="J147" i="7"/>
  <c r="K148" i="7"/>
  <c r="M148" i="7" s="1"/>
  <c r="N148" i="7" s="1"/>
  <c r="I148" i="7"/>
  <c r="O148" i="7" s="1"/>
  <c r="S146" i="7"/>
  <c r="R147" i="7"/>
  <c r="Y80" i="7" l="1"/>
  <c r="U81" i="7" s="1"/>
  <c r="L148" i="7"/>
  <c r="H150" i="7"/>
  <c r="AO25" i="7"/>
  <c r="AO16" i="7"/>
  <c r="AO10" i="7"/>
  <c r="AO23" i="7"/>
  <c r="AO18" i="7"/>
  <c r="AO40" i="7"/>
  <c r="AO32" i="7"/>
  <c r="AO4" i="7"/>
  <c r="AO37" i="7"/>
  <c r="AO36" i="7"/>
  <c r="AO17" i="7"/>
  <c r="AO11" i="7"/>
  <c r="AO34" i="7"/>
  <c r="AO29" i="7"/>
  <c r="AO35" i="7"/>
  <c r="AO20" i="7"/>
  <c r="AO2" i="7"/>
  <c r="AO8" i="7"/>
  <c r="AO6" i="7"/>
  <c r="AO7" i="7"/>
  <c r="AO22" i="7"/>
  <c r="AO24" i="7"/>
  <c r="AO12" i="7"/>
  <c r="AO9" i="7"/>
  <c r="AO31" i="7"/>
  <c r="AO5" i="7"/>
  <c r="AP2" i="7"/>
  <c r="AO26" i="7"/>
  <c r="AO19" i="7"/>
  <c r="AO28" i="7"/>
  <c r="AO14" i="7"/>
  <c r="AO3" i="7"/>
  <c r="AO15" i="7"/>
  <c r="AO13" i="7"/>
  <c r="AO41" i="7"/>
  <c r="AO30" i="7"/>
  <c r="AO38" i="7"/>
  <c r="AO27" i="7"/>
  <c r="AO33" i="7"/>
  <c r="AO21" i="7"/>
  <c r="AP5" i="7"/>
  <c r="AO39" i="7"/>
  <c r="AP3" i="7"/>
  <c r="AP4" i="7"/>
  <c r="AP6" i="7"/>
  <c r="AP7" i="7"/>
  <c r="AP8" i="7"/>
  <c r="AP9" i="7"/>
  <c r="AP10" i="7"/>
  <c r="AP11" i="7"/>
  <c r="AP13" i="7"/>
  <c r="AP12" i="7"/>
  <c r="AP14" i="7"/>
  <c r="AP15" i="7"/>
  <c r="AP16" i="7"/>
  <c r="AP17" i="7"/>
  <c r="AP18" i="7"/>
  <c r="AP19" i="7"/>
  <c r="AP20" i="7"/>
  <c r="AP21" i="7"/>
  <c r="AP24" i="7"/>
  <c r="AP22" i="7"/>
  <c r="AP25" i="7"/>
  <c r="AP23" i="7"/>
  <c r="AP26" i="7"/>
  <c r="AP28" i="7"/>
  <c r="AP27" i="7"/>
  <c r="AP31" i="7"/>
  <c r="AP29" i="7"/>
  <c r="AP33" i="7"/>
  <c r="AP30" i="7"/>
  <c r="AP32" i="7"/>
  <c r="AP37" i="7"/>
  <c r="AP35" i="7"/>
  <c r="AP34" i="7"/>
  <c r="AP36" i="7"/>
  <c r="AP38" i="7"/>
  <c r="AP41" i="7"/>
  <c r="AP40" i="7"/>
  <c r="AP39" i="7"/>
  <c r="I149" i="7"/>
  <c r="O149" i="7" s="1"/>
  <c r="K149" i="7"/>
  <c r="M149" i="7" s="1"/>
  <c r="S147" i="7"/>
  <c r="R148" i="7"/>
  <c r="J148" i="7"/>
  <c r="AB80" i="7" l="1"/>
  <c r="Z81" i="7"/>
  <c r="AA80" i="7"/>
  <c r="X81" i="7"/>
  <c r="N149" i="7"/>
  <c r="L149" i="7"/>
  <c r="J149" i="7"/>
  <c r="AM38" i="7"/>
  <c r="AS38" i="7" s="1"/>
  <c r="AR38" i="7" s="1"/>
  <c r="AM15" i="7"/>
  <c r="AS15" i="7" s="1"/>
  <c r="AR15" i="7" s="1"/>
  <c r="AW23" i="7" s="1"/>
  <c r="AM19" i="7"/>
  <c r="AS19" i="7" s="1"/>
  <c r="AR19" i="7" s="1"/>
  <c r="AM31" i="7"/>
  <c r="AS31" i="7" s="1"/>
  <c r="AR31" i="7" s="1"/>
  <c r="AM22" i="7"/>
  <c r="AS22" i="7" s="1"/>
  <c r="AR22" i="7" s="1"/>
  <c r="AM2" i="7"/>
  <c r="AS2" i="7" s="1"/>
  <c r="AR2" i="7" s="1"/>
  <c r="AM34" i="7"/>
  <c r="AS34" i="7" s="1"/>
  <c r="AR34" i="7" s="1"/>
  <c r="AM37" i="7"/>
  <c r="AS37" i="7" s="1"/>
  <c r="AR37" i="7" s="1"/>
  <c r="AM18" i="7"/>
  <c r="AS18" i="7" s="1"/>
  <c r="AR18" i="7" s="1"/>
  <c r="AM25" i="7"/>
  <c r="AS25" i="7" s="1"/>
  <c r="AR25" i="7" s="1"/>
  <c r="AM21" i="7"/>
  <c r="AS21" i="7" s="1"/>
  <c r="AR21" i="7" s="1"/>
  <c r="AM30" i="7"/>
  <c r="AS30" i="7" s="1"/>
  <c r="AR30" i="7" s="1"/>
  <c r="AM3" i="7"/>
  <c r="AS3" i="7" s="1"/>
  <c r="AR3" i="7" s="1"/>
  <c r="AM26" i="7"/>
  <c r="AS26" i="7" s="1"/>
  <c r="AR26" i="7" s="1"/>
  <c r="AM9" i="7"/>
  <c r="AS9" i="7" s="1"/>
  <c r="AR9" i="7" s="1"/>
  <c r="AW17" i="7" s="1"/>
  <c r="AM7" i="7"/>
  <c r="AS7" i="7" s="1"/>
  <c r="AR7" i="7" s="1"/>
  <c r="AW15" i="7" s="1"/>
  <c r="AM20" i="7"/>
  <c r="AS20" i="7" s="1"/>
  <c r="AR20" i="7" s="1"/>
  <c r="AM11" i="7"/>
  <c r="AS11" i="7" s="1"/>
  <c r="AR11" i="7" s="1"/>
  <c r="AW19" i="7" s="1"/>
  <c r="AM4" i="7"/>
  <c r="AS4" i="7" s="1"/>
  <c r="AR4" i="7" s="1"/>
  <c r="AM23" i="7"/>
  <c r="AS23" i="7" s="1"/>
  <c r="AR23" i="7" s="1"/>
  <c r="I150" i="7"/>
  <c r="O150" i="7" s="1"/>
  <c r="K150" i="7"/>
  <c r="M150" i="7" s="1"/>
  <c r="S148" i="7"/>
  <c r="R149" i="7"/>
  <c r="AM33" i="7"/>
  <c r="AS33" i="7" s="1"/>
  <c r="AR33" i="7" s="1"/>
  <c r="AM41" i="7"/>
  <c r="AS41" i="7" s="1"/>
  <c r="AR41" i="7" s="1"/>
  <c r="AM14" i="7"/>
  <c r="AS14" i="7" s="1"/>
  <c r="AR14" i="7" s="1"/>
  <c r="AW22" i="7" s="1"/>
  <c r="AM12" i="7"/>
  <c r="AS12" i="7" s="1"/>
  <c r="AR12" i="7" s="1"/>
  <c r="AW20" i="7" s="1"/>
  <c r="AM6" i="7"/>
  <c r="AS6" i="7" s="1"/>
  <c r="AR6" i="7" s="1"/>
  <c r="AW14" i="7" s="1"/>
  <c r="AM35" i="7"/>
  <c r="AS35" i="7" s="1"/>
  <c r="AR35" i="7" s="1"/>
  <c r="AM17" i="7"/>
  <c r="AS17" i="7" s="1"/>
  <c r="AR17" i="7" s="1"/>
  <c r="AM32" i="7"/>
  <c r="AS32" i="7" s="1"/>
  <c r="AR32" i="7" s="1"/>
  <c r="AM10" i="7"/>
  <c r="AS10" i="7" s="1"/>
  <c r="AR10" i="7" s="1"/>
  <c r="AW18" i="7" s="1"/>
  <c r="AM39" i="7"/>
  <c r="AS39" i="7" s="1"/>
  <c r="AR39" i="7" s="1"/>
  <c r="AM27" i="7"/>
  <c r="AS27" i="7" s="1"/>
  <c r="AR27" i="7" s="1"/>
  <c r="AM13" i="7"/>
  <c r="AS13" i="7" s="1"/>
  <c r="AR13" i="7" s="1"/>
  <c r="AW21" i="7" s="1"/>
  <c r="AM28" i="7"/>
  <c r="AS28" i="7" s="1"/>
  <c r="AR28" i="7" s="1"/>
  <c r="AM5" i="7"/>
  <c r="AS5" i="7" s="1"/>
  <c r="AR5" i="7" s="1"/>
  <c r="AM24" i="7"/>
  <c r="AS24" i="7" s="1"/>
  <c r="AR24" i="7" s="1"/>
  <c r="AM8" i="7"/>
  <c r="AS8" i="7" s="1"/>
  <c r="AR8" i="7" s="1"/>
  <c r="AM29" i="7"/>
  <c r="AS29" i="7" s="1"/>
  <c r="AR29" i="7" s="1"/>
  <c r="AM36" i="7"/>
  <c r="AS36" i="7" s="1"/>
  <c r="AR36" i="7" s="1"/>
  <c r="AM40" i="7"/>
  <c r="AS40" i="7" s="1"/>
  <c r="AR40" i="7" s="1"/>
  <c r="AM16" i="7"/>
  <c r="AS16" i="7" s="1"/>
  <c r="AR16" i="7" s="1"/>
  <c r="Y81" i="7" l="1"/>
  <c r="U82" i="7" s="1"/>
  <c r="AX13" i="7"/>
  <c r="AW13" i="7"/>
  <c r="AX10" i="7"/>
  <c r="AW10" i="7"/>
  <c r="AX11" i="7"/>
  <c r="AW11" i="7"/>
  <c r="AX16" i="7"/>
  <c r="AW16" i="7"/>
  <c r="AX12" i="7"/>
  <c r="AW12" i="7"/>
  <c r="N150" i="7"/>
  <c r="L150" i="7"/>
  <c r="AW37" i="7"/>
  <c r="AY37" i="7" s="1"/>
  <c r="AX37" i="7"/>
  <c r="AW36" i="7"/>
  <c r="AY36" i="7" s="1"/>
  <c r="AX36" i="7"/>
  <c r="AX18" i="7"/>
  <c r="AX14" i="7"/>
  <c r="AW41" i="7"/>
  <c r="AY41" i="7" s="1"/>
  <c r="AX41" i="7"/>
  <c r="AW31" i="7"/>
  <c r="AY31" i="7" s="1"/>
  <c r="AX31" i="7"/>
  <c r="AX15" i="7"/>
  <c r="AW38" i="7"/>
  <c r="AY38" i="7" s="1"/>
  <c r="AX38" i="7"/>
  <c r="AW45" i="7"/>
  <c r="AY45" i="7" s="1"/>
  <c r="AX45" i="7"/>
  <c r="AW39" i="7"/>
  <c r="AY39" i="7" s="1"/>
  <c r="AX39" i="7"/>
  <c r="AW24" i="7"/>
  <c r="AY24" i="7" s="1"/>
  <c r="AX24" i="7"/>
  <c r="AX21" i="7"/>
  <c r="AW40" i="7"/>
  <c r="AY40" i="7" s="1"/>
  <c r="AX40" i="7"/>
  <c r="AX20" i="7"/>
  <c r="AX17" i="7"/>
  <c r="AW29" i="7"/>
  <c r="AY29" i="7" s="1"/>
  <c r="AX29" i="7"/>
  <c r="AW42" i="7"/>
  <c r="AY42" i="7" s="1"/>
  <c r="AX42" i="7"/>
  <c r="AW27" i="7"/>
  <c r="AY27" i="7" s="1"/>
  <c r="AX27" i="7"/>
  <c r="AW32" i="7"/>
  <c r="AY32" i="7" s="1"/>
  <c r="AX32" i="7"/>
  <c r="AW35" i="7"/>
  <c r="AY35" i="7" s="1"/>
  <c r="AX35" i="7"/>
  <c r="AW25" i="7"/>
  <c r="AY25" i="7" s="1"/>
  <c r="AX25" i="7"/>
  <c r="AX22" i="7"/>
  <c r="AX19" i="7"/>
  <c r="AW34" i="7"/>
  <c r="AY34" i="7" s="1"/>
  <c r="AX34" i="7"/>
  <c r="AW33" i="7"/>
  <c r="AY33" i="7" s="1"/>
  <c r="AX33" i="7"/>
  <c r="AX23" i="7"/>
  <c r="AY23" i="7" s="1"/>
  <c r="AW44" i="7"/>
  <c r="AY44" i="7" s="1"/>
  <c r="AX44" i="7"/>
  <c r="AW43" i="7"/>
  <c r="AY43" i="7" s="1"/>
  <c r="AX43" i="7"/>
  <c r="AW28" i="7"/>
  <c r="AY28" i="7" s="1"/>
  <c r="AX28" i="7"/>
  <c r="AW26" i="7"/>
  <c r="AY26" i="7" s="1"/>
  <c r="AX26" i="7"/>
  <c r="AW30" i="7"/>
  <c r="AY30" i="7" s="1"/>
  <c r="AX30" i="7"/>
  <c r="AW46" i="7"/>
  <c r="AY46" i="7" s="1"/>
  <c r="AX46" i="7"/>
  <c r="AG83" i="7"/>
  <c r="AF83" i="7"/>
  <c r="AH83" i="7" s="1"/>
  <c r="J150" i="7"/>
  <c r="AF82" i="7"/>
  <c r="AH82" i="7" s="1"/>
  <c r="AG82" i="7"/>
  <c r="AF84" i="7"/>
  <c r="AH84" i="7" s="1"/>
  <c r="AG84" i="7"/>
  <c r="S149" i="7"/>
  <c r="R150" i="7"/>
  <c r="AE7" i="7" s="1"/>
  <c r="AF33" i="7" l="1"/>
  <c r="AB81" i="7"/>
  <c r="Z82" i="7"/>
  <c r="AA81" i="7"/>
  <c r="X82" i="7"/>
  <c r="S150" i="7"/>
  <c r="AE15" i="7"/>
  <c r="AE17" i="7"/>
  <c r="AE13" i="7"/>
  <c r="AE8" i="7"/>
  <c r="AE19" i="7"/>
  <c r="AE9" i="7"/>
  <c r="AE11" i="7"/>
  <c r="AE16" i="7"/>
  <c r="AE14" i="7"/>
  <c r="AK7" i="7"/>
  <c r="H26" i="8" s="1"/>
  <c r="AE12" i="7"/>
  <c r="AE20" i="7"/>
  <c r="AE18" i="7"/>
  <c r="AE21" i="7"/>
  <c r="AE10" i="7"/>
  <c r="Y82" i="7" l="1"/>
  <c r="AI10" i="7"/>
  <c r="F29" i="8" s="1"/>
  <c r="AG10" i="7"/>
  <c r="AK10" i="7"/>
  <c r="H29" i="8" s="1"/>
  <c r="AH10" i="7"/>
  <c r="E29" i="8" s="1"/>
  <c r="AG12" i="7"/>
  <c r="AI12" i="7"/>
  <c r="F31" i="8" s="1"/>
  <c r="AH12" i="7"/>
  <c r="E31" i="8" s="1"/>
  <c r="AK12" i="7"/>
  <c r="H31" i="8" s="1"/>
  <c r="AI11" i="7"/>
  <c r="F30" i="8" s="1"/>
  <c r="AK11" i="7"/>
  <c r="H30" i="8" s="1"/>
  <c r="AH11" i="7"/>
  <c r="E30" i="8" s="1"/>
  <c r="AG11" i="7"/>
  <c r="AI13" i="7"/>
  <c r="F32" i="8" s="1"/>
  <c r="AG13" i="7"/>
  <c r="AH13" i="7"/>
  <c r="E32" i="8" s="1"/>
  <c r="AK13" i="7"/>
  <c r="H32" i="8" s="1"/>
  <c r="AH21" i="7"/>
  <c r="AF21" i="7"/>
  <c r="AG21" i="7"/>
  <c r="AI21" i="7"/>
  <c r="AK21" i="7"/>
  <c r="AI9" i="7"/>
  <c r="F28" i="8" s="1"/>
  <c r="AH9" i="7"/>
  <c r="E28" i="8" s="1"/>
  <c r="AG9" i="7"/>
  <c r="AK9" i="7"/>
  <c r="H28" i="8" s="1"/>
  <c r="AG17" i="7"/>
  <c r="AK17" i="7"/>
  <c r="AK14" i="7"/>
  <c r="AG14" i="7"/>
  <c r="AG19" i="7"/>
  <c r="AK19" i="7"/>
  <c r="AG15" i="7"/>
  <c r="AK15" i="7"/>
  <c r="AK18" i="7"/>
  <c r="AG18" i="7"/>
  <c r="AK20" i="7"/>
  <c r="AG20" i="7"/>
  <c r="AG16" i="7"/>
  <c r="AK16" i="7"/>
  <c r="AG8" i="7"/>
  <c r="AI8" i="7"/>
  <c r="F27" i="8" s="1"/>
  <c r="AF8" i="7"/>
  <c r="AH8" i="7"/>
  <c r="E27" i="8" s="1"/>
  <c r="AK8" i="7"/>
  <c r="H27" i="8" s="1"/>
  <c r="H33" i="8" l="1"/>
  <c r="C24" i="8" s="1"/>
  <c r="AF9" i="7"/>
  <c r="B27" i="8"/>
  <c r="AJ10" i="7"/>
  <c r="G29" i="8" s="1"/>
  <c r="U83" i="7"/>
  <c r="Z83" i="7" s="1"/>
  <c r="AJ11" i="7"/>
  <c r="G30" i="8" s="1"/>
  <c r="AJ12" i="7"/>
  <c r="G31" i="8" s="1"/>
  <c r="AK23" i="7"/>
  <c r="AJ13" i="7"/>
  <c r="G32" i="8" s="1"/>
  <c r="AB82" i="7"/>
  <c r="AJ9" i="7"/>
  <c r="G28" i="8" s="1"/>
  <c r="AJ21" i="7"/>
  <c r="AG23" i="7"/>
  <c r="AF28" i="7" s="1"/>
  <c r="AJ8" i="7"/>
  <c r="G27" i="8" s="1"/>
  <c r="AF10" i="7" l="1"/>
  <c r="B28" i="8"/>
  <c r="AA82" i="7"/>
  <c r="X83" i="7"/>
  <c r="Y83" i="7" s="1"/>
  <c r="AF11" i="7" l="1"/>
  <c r="B29" i="8"/>
  <c r="U84" i="7"/>
  <c r="Z84" i="7" s="1"/>
  <c r="AB83" i="7"/>
  <c r="AF12" i="7" l="1"/>
  <c r="B30" i="8"/>
  <c r="X84" i="7"/>
  <c r="AA83" i="7"/>
  <c r="AF13" i="7" l="1"/>
  <c r="B31" i="8"/>
  <c r="Y84" i="7"/>
  <c r="AB84" i="7" s="1"/>
  <c r="AF14" i="7" l="1"/>
  <c r="AF15" i="7" s="1"/>
  <c r="AF16" i="7" s="1"/>
  <c r="AF17" i="7" s="1"/>
  <c r="AF18" i="7" s="1"/>
  <c r="AF19" i="7" s="1"/>
  <c r="AF20" i="7" s="1"/>
  <c r="B32" i="8"/>
  <c r="U85" i="7"/>
  <c r="Z85" i="7" s="1"/>
  <c r="AA84" i="7" l="1"/>
  <c r="X85" i="7"/>
  <c r="AH14" i="7" s="1"/>
  <c r="Y85" i="7" l="1"/>
  <c r="AB85" i="7" s="1"/>
  <c r="AI14" i="7"/>
  <c r="AJ14" i="7" s="1"/>
  <c r="U86" i="7" l="1"/>
  <c r="AA85" i="7" s="1"/>
  <c r="Z86" i="7" l="1"/>
  <c r="X86" i="7"/>
  <c r="Y86" i="7" l="1"/>
  <c r="AB86" i="7" s="1"/>
  <c r="U87" i="7" l="1"/>
  <c r="Z87" i="7" s="1"/>
  <c r="AA86" i="7" l="1"/>
  <c r="X87" i="7"/>
  <c r="Y87" i="7" s="1"/>
  <c r="U88" i="7" l="1"/>
  <c r="AA87" i="7" s="1"/>
  <c r="AB87" i="7"/>
  <c r="X88" i="7" l="1"/>
  <c r="Z88" i="7"/>
  <c r="Y88" i="7" l="1"/>
  <c r="U89" i="7" s="1"/>
  <c r="AA88" i="7" s="1"/>
  <c r="AB88" i="7" l="1"/>
  <c r="Z89" i="7"/>
  <c r="X89" i="7"/>
  <c r="Y89" i="7" l="1"/>
  <c r="U90" i="7" s="1"/>
  <c r="X90" i="7" s="1"/>
  <c r="AB89" i="7" l="1"/>
  <c r="Z90" i="7"/>
  <c r="Y90" i="7" s="1"/>
  <c r="U91" i="7" s="1"/>
  <c r="AA90" i="7" s="1"/>
  <c r="AA89" i="7"/>
  <c r="X91" i="7" l="1"/>
  <c r="Z91" i="7"/>
  <c r="AB90" i="7"/>
  <c r="Y91" i="7" l="1"/>
  <c r="U92" i="7" s="1"/>
  <c r="X92" i="7" s="1"/>
  <c r="Z92" i="7" l="1"/>
  <c r="Y92" i="7" s="1"/>
  <c r="U93" i="7" s="1"/>
  <c r="AA91" i="7"/>
  <c r="AB91" i="7"/>
  <c r="AB92" i="7" l="1"/>
  <c r="X93" i="7"/>
  <c r="AA92" i="7"/>
  <c r="Z93" i="7"/>
  <c r="Y93" i="7" l="1"/>
  <c r="U94" i="7" s="1"/>
  <c r="X94" i="7" l="1"/>
  <c r="Z94" i="7"/>
  <c r="AA93" i="7"/>
  <c r="AB93" i="7"/>
  <c r="Y94" i="7" l="1"/>
  <c r="U95" i="7" s="1"/>
  <c r="Z95" i="7" l="1"/>
  <c r="AA94" i="7"/>
  <c r="X95" i="7"/>
  <c r="AB94" i="7"/>
  <c r="Y95" i="7" l="1"/>
  <c r="U96" i="7" s="1"/>
  <c r="Z96" i="7" s="1"/>
  <c r="AB95" i="7" l="1"/>
  <c r="AA95" i="7"/>
  <c r="X96" i="7"/>
  <c r="Y96" i="7" s="1"/>
  <c r="U97" i="7" s="1"/>
  <c r="AB96" i="7" l="1"/>
  <c r="Z97" i="7"/>
  <c r="AA96" i="7"/>
  <c r="X97" i="7"/>
  <c r="Y97" i="7" l="1"/>
  <c r="U98" i="7" s="1"/>
  <c r="X98" i="7" l="1"/>
  <c r="Z98" i="7"/>
  <c r="AA97" i="7"/>
  <c r="AB97" i="7"/>
  <c r="Y98" i="7" l="1"/>
  <c r="U99" i="7" l="1"/>
  <c r="AA98" i="7" s="1"/>
  <c r="AB98" i="7"/>
  <c r="X99" i="7" l="1"/>
  <c r="Z99" i="7"/>
  <c r="Y99" i="7" l="1"/>
  <c r="U100" i="7" s="1"/>
  <c r="AA99" i="7" s="1"/>
  <c r="AB99" i="7" l="1"/>
  <c r="X100" i="7"/>
  <c r="Z100" i="7"/>
  <c r="Y100" i="7" l="1"/>
  <c r="U101" i="7" s="1"/>
  <c r="AA100" i="7" s="1"/>
  <c r="AB100" i="7" l="1"/>
  <c r="Z101" i="7"/>
  <c r="X101" i="7"/>
  <c r="Y101" i="7" l="1"/>
  <c r="AB101" i="7" s="1"/>
  <c r="U102" i="7" l="1"/>
  <c r="X102" i="7" s="1"/>
  <c r="Z102" i="7" l="1"/>
  <c r="Y102" i="7" s="1"/>
  <c r="AB102" i="7" s="1"/>
  <c r="AA101" i="7"/>
  <c r="U103" i="7" l="1"/>
  <c r="X103" i="7" s="1"/>
  <c r="AA102" i="7" l="1"/>
  <c r="Z103" i="7"/>
  <c r="Y103" i="7" s="1"/>
  <c r="U104" i="7" s="1"/>
  <c r="X104" i="7" s="1"/>
  <c r="AB103" i="7" l="1"/>
  <c r="AA103" i="7"/>
  <c r="Z104" i="7"/>
  <c r="Y104" i="7" s="1"/>
  <c r="U105" i="7" s="1"/>
  <c r="AB104" i="7" l="1"/>
  <c r="Z105" i="7"/>
  <c r="AA104" i="7"/>
  <c r="X105" i="7"/>
  <c r="Y105" i="7" l="1"/>
  <c r="U106" i="7" s="1"/>
  <c r="Z106" i="7" l="1"/>
  <c r="X106" i="7"/>
  <c r="AA105" i="7"/>
  <c r="AB105" i="7"/>
  <c r="Y106" i="7" l="1"/>
  <c r="U107" i="7" s="1"/>
  <c r="X107" i="7" s="1"/>
  <c r="AB106" i="7" l="1"/>
  <c r="Z107" i="7"/>
  <c r="Y107" i="7" s="1"/>
  <c r="U108" i="7" s="1"/>
  <c r="X108" i="7" s="1"/>
  <c r="AA106" i="7"/>
  <c r="AB107" i="7" l="1"/>
  <c r="AA107" i="7"/>
  <c r="Z108" i="7"/>
  <c r="Y108" i="7" s="1"/>
  <c r="U109" i="7" s="1"/>
  <c r="X109" i="7" s="1"/>
  <c r="Z109" i="7" l="1"/>
  <c r="Y109" i="7" s="1"/>
  <c r="U110" i="7" s="1"/>
  <c r="AB108" i="7"/>
  <c r="AA108" i="7"/>
  <c r="Z110" i="7" l="1"/>
  <c r="X110" i="7"/>
  <c r="AA109" i="7"/>
  <c r="AB109" i="7"/>
  <c r="Y110" i="7" l="1"/>
  <c r="U111" i="7" s="1"/>
  <c r="AB110" i="7" l="1"/>
  <c r="X111" i="7"/>
  <c r="Z111" i="7"/>
  <c r="AA110" i="7"/>
  <c r="Y111" i="7" l="1"/>
  <c r="U112" i="7" l="1"/>
  <c r="AB111" i="7"/>
  <c r="AA111" i="7" l="1"/>
  <c r="X112" i="7"/>
  <c r="Z112" i="7"/>
  <c r="Y112" i="7" l="1"/>
  <c r="U113" i="7" l="1"/>
  <c r="AB112" i="7"/>
  <c r="Z113" i="7" l="1"/>
  <c r="X113" i="7"/>
  <c r="AA112" i="7"/>
  <c r="Y113" i="7" l="1"/>
  <c r="U114" i="7" l="1"/>
  <c r="AB113" i="7"/>
  <c r="Z114" i="7" l="1"/>
  <c r="AA113" i="7"/>
  <c r="X114" i="7"/>
  <c r="Y114" i="7" l="1"/>
  <c r="U115" i="7" l="1"/>
  <c r="AB114" i="7"/>
  <c r="Z115" i="7" l="1"/>
  <c r="AA114" i="7"/>
  <c r="X115" i="7"/>
  <c r="Y115" i="7" l="1"/>
  <c r="U116" i="7" s="1"/>
  <c r="AA115" i="7" s="1"/>
  <c r="X116" i="7" l="1"/>
  <c r="AB115" i="7"/>
  <c r="Z116" i="7"/>
  <c r="Y116" i="7" l="1"/>
  <c r="U117" i="7" s="1"/>
  <c r="X117" i="7" l="1"/>
  <c r="Z117" i="7"/>
  <c r="AA116" i="7"/>
  <c r="AB116" i="7"/>
  <c r="Y117" i="7" l="1"/>
  <c r="U118" i="7" s="1"/>
  <c r="AB117" i="7" l="1"/>
  <c r="X118" i="7"/>
  <c r="Z118" i="7"/>
  <c r="AA117" i="7"/>
  <c r="Y118" i="7" l="1"/>
  <c r="U119" i="7" s="1"/>
  <c r="AB118" i="7" l="1"/>
  <c r="AA118" i="7"/>
  <c r="Z119" i="7"/>
  <c r="X119" i="7"/>
  <c r="Y119" i="7" l="1"/>
  <c r="U120" i="7" s="1"/>
  <c r="AB119" i="7" l="1"/>
  <c r="AA119" i="7"/>
  <c r="X120" i="7"/>
  <c r="Z120" i="7"/>
  <c r="Y120" i="7" l="1"/>
  <c r="U121" i="7" s="1"/>
  <c r="X121" i="7" s="1"/>
  <c r="AB120" i="7" l="1"/>
  <c r="Z121" i="7"/>
  <c r="Y121" i="7" s="1"/>
  <c r="U122" i="7" s="1"/>
  <c r="AA120" i="7"/>
  <c r="AB121" i="7" l="1"/>
  <c r="AA121" i="7"/>
  <c r="X122" i="7"/>
  <c r="Z122" i="7"/>
  <c r="Y122" i="7" l="1"/>
  <c r="U123" i="7" s="1"/>
  <c r="Z123" i="7" l="1"/>
  <c r="AA122" i="7"/>
  <c r="X123" i="7"/>
  <c r="AB122" i="7"/>
  <c r="Y123" i="7" l="1"/>
  <c r="U124" i="7" s="1"/>
  <c r="X124" i="7" l="1"/>
  <c r="Z124" i="7"/>
  <c r="AA123" i="7"/>
  <c r="AB123" i="7"/>
  <c r="Y124" i="7" l="1"/>
  <c r="U125" i="7" s="1"/>
  <c r="AB124" i="7" l="1"/>
  <c r="AA124" i="7"/>
  <c r="X125" i="7"/>
  <c r="Z125" i="7"/>
  <c r="Y125" i="7" l="1"/>
  <c r="U126" i="7" s="1"/>
  <c r="AB125" i="7" l="1"/>
  <c r="X126" i="7"/>
  <c r="Z126" i="7"/>
  <c r="AA125" i="7"/>
  <c r="Y126" i="7" l="1"/>
  <c r="U127" i="7" s="1"/>
  <c r="AB126" i="7" l="1"/>
  <c r="Z127" i="7"/>
  <c r="X127" i="7"/>
  <c r="AA126" i="7"/>
  <c r="Y127" i="7" l="1"/>
  <c r="U128" i="7" s="1"/>
  <c r="AA127" i="7" l="1"/>
  <c r="Z128" i="7"/>
  <c r="X128" i="7"/>
  <c r="AB127" i="7"/>
  <c r="Y128" i="7" l="1"/>
  <c r="U129" i="7" s="1"/>
  <c r="X129" i="7" s="1"/>
  <c r="AB128" i="7" l="1"/>
  <c r="Z129" i="7"/>
  <c r="Y129" i="7" s="1"/>
  <c r="U130" i="7" s="1"/>
  <c r="AA128" i="7"/>
  <c r="AB129" i="7" l="1"/>
  <c r="Z130" i="7"/>
  <c r="AA129" i="7"/>
  <c r="X130" i="7"/>
  <c r="Y130" i="7" l="1"/>
  <c r="U131" i="7" s="1"/>
  <c r="X131" i="7" l="1"/>
  <c r="Z131" i="7"/>
  <c r="AA130" i="7"/>
  <c r="AB130" i="7"/>
  <c r="Y131" i="7" l="1"/>
  <c r="U132" i="7" s="1"/>
  <c r="AB131" i="7" l="1"/>
  <c r="X132" i="7"/>
  <c r="AA131" i="7"/>
  <c r="Z132" i="7"/>
  <c r="Y132" i="7" l="1"/>
  <c r="U133" i="7" s="1"/>
  <c r="Z133" i="7" s="1"/>
  <c r="AB132" i="7" l="1"/>
  <c r="AA132" i="7"/>
  <c r="X133" i="7"/>
  <c r="Y133" i="7" s="1"/>
  <c r="U134" i="7" s="1"/>
  <c r="Z134" i="7" s="1"/>
  <c r="AB133" i="7" l="1"/>
  <c r="AA133" i="7"/>
  <c r="X134" i="7"/>
  <c r="Y134" i="7" s="1"/>
  <c r="U135" i="7" s="1"/>
  <c r="AB134" i="7" l="1"/>
  <c r="Z135" i="7"/>
  <c r="X135" i="7"/>
  <c r="AA134" i="7"/>
  <c r="Y135" i="7" l="1"/>
  <c r="U136" i="7" s="1"/>
  <c r="Z136" i="7" l="1"/>
  <c r="X136" i="7"/>
  <c r="AA135" i="7"/>
  <c r="AB135" i="7"/>
  <c r="Y136" i="7" l="1"/>
  <c r="U137" i="7" s="1"/>
  <c r="AA136" i="7" l="1"/>
  <c r="Z137" i="7"/>
  <c r="X137" i="7"/>
  <c r="AB136" i="7"/>
  <c r="Y137" i="7" l="1"/>
  <c r="U138" i="7" s="1"/>
  <c r="AB137" i="7" l="1"/>
  <c r="X138" i="7"/>
  <c r="Z138" i="7"/>
  <c r="AA137" i="7"/>
  <c r="Y138" i="7" l="1"/>
  <c r="U139" i="7" s="1"/>
  <c r="AB138" i="7" l="1"/>
  <c r="Z139" i="7"/>
  <c r="X139" i="7"/>
  <c r="AA138" i="7"/>
  <c r="Y139" i="7" l="1"/>
  <c r="U140" i="7" s="1"/>
  <c r="Z140" i="7" l="1"/>
  <c r="X140" i="7"/>
  <c r="AA139" i="7"/>
  <c r="AB139" i="7"/>
  <c r="Y140" i="7" l="1"/>
  <c r="U141" i="7" s="1"/>
  <c r="AA140" i="7" s="1"/>
  <c r="AB140" i="7" l="1"/>
  <c r="X141" i="7"/>
  <c r="Z141" i="7"/>
  <c r="Y141" i="7" l="1"/>
  <c r="AB141" i="7" s="1"/>
  <c r="U142" i="7" l="1"/>
  <c r="Z142" i="7" s="1"/>
  <c r="X142" i="7" l="1"/>
  <c r="Y142" i="7" s="1"/>
  <c r="AB142" i="7" s="1"/>
  <c r="AA141" i="7"/>
  <c r="U143" i="7" l="1"/>
  <c r="X143" i="7" l="1"/>
  <c r="Z143" i="7"/>
  <c r="AA142" i="7"/>
  <c r="Y143" i="7" l="1"/>
  <c r="AB143" i="7" s="1"/>
  <c r="U144" i="7" l="1"/>
  <c r="X144" i="7" l="1"/>
  <c r="Z144" i="7"/>
  <c r="AA143" i="7"/>
  <c r="Y144" i="7" l="1"/>
  <c r="AB144" i="7" s="1"/>
  <c r="U145" i="7" l="1"/>
  <c r="Z145" i="7" l="1"/>
  <c r="X145" i="7"/>
  <c r="AA144" i="7"/>
  <c r="Y145" i="7" l="1"/>
  <c r="U146" i="7" s="1"/>
  <c r="AB145" i="7" l="1"/>
  <c r="Z146" i="7"/>
  <c r="AA145" i="7"/>
  <c r="X146" i="7"/>
  <c r="Y146" i="7" l="1"/>
  <c r="U147" i="7" s="1"/>
  <c r="AA146" i="7" s="1"/>
  <c r="AH15" i="7"/>
  <c r="AH16" i="7"/>
  <c r="AH17" i="7"/>
  <c r="AH18" i="7"/>
  <c r="AH19" i="7"/>
  <c r="AH20" i="7"/>
  <c r="AB146" i="7" l="1"/>
  <c r="Z147" i="7"/>
  <c r="X147" i="7"/>
  <c r="Y147" i="7" s="1"/>
  <c r="U148" i="7" s="1"/>
  <c r="AA147" i="7" s="1"/>
  <c r="AI15" i="7"/>
  <c r="AI16" i="7"/>
  <c r="AJ16" i="7" s="1"/>
  <c r="AI17" i="7"/>
  <c r="AJ17" i="7" s="1"/>
  <c r="AI18" i="7"/>
  <c r="AJ18" i="7" s="1"/>
  <c r="AI19" i="7"/>
  <c r="AJ19" i="7" s="1"/>
  <c r="AI20" i="7"/>
  <c r="AJ20" i="7" s="1"/>
  <c r="AB147" i="7" l="1"/>
  <c r="Z148" i="7"/>
  <c r="X148" i="7"/>
  <c r="Y148" i="7" s="1"/>
  <c r="U149" i="7" s="1"/>
  <c r="X149" i="7" s="1"/>
  <c r="AY18" i="7"/>
  <c r="AY19" i="7" s="1"/>
  <c r="AY20" i="7" s="1"/>
  <c r="AY21" i="7" s="1"/>
  <c r="AY22" i="7" s="1"/>
  <c r="AJ15" i="7"/>
  <c r="AB148" i="7" l="1"/>
  <c r="Z149" i="7"/>
  <c r="Y149" i="7" s="1"/>
  <c r="U150" i="7" s="1"/>
  <c r="X150" i="7" s="1"/>
  <c r="AA148" i="7"/>
  <c r="AB149" i="7" l="1"/>
  <c r="Z150" i="7"/>
  <c r="AA150" i="7" s="1"/>
  <c r="AA149" i="7"/>
  <c r="AH7" i="7"/>
  <c r="AH23" i="7" l="1"/>
  <c r="E26" i="8"/>
  <c r="E33" i="8" s="1"/>
  <c r="Y150" i="7"/>
  <c r="AI7" i="7" s="1"/>
  <c r="AY10" i="7" l="1"/>
  <c r="AY11" i="7" s="1"/>
  <c r="AY12" i="7" s="1"/>
  <c r="AY13" i="7" s="1"/>
  <c r="AY14" i="7" s="1"/>
  <c r="AY15" i="7" s="1"/>
  <c r="AY16" i="7" s="1"/>
  <c r="AY17" i="7" s="1"/>
  <c r="F26" i="8"/>
  <c r="F33" i="8" s="1"/>
  <c r="AI23" i="7"/>
  <c r="AJ7" i="7"/>
  <c r="AB150" i="7"/>
  <c r="AF32" i="7" s="1"/>
  <c r="AJ23" i="7" l="1"/>
  <c r="G26" i="8"/>
  <c r="G33"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Walter, Steve - CY EPA</author>
  </authors>
  <commentList>
    <comment ref="D48" authorId="0" shapeId="0" xr:uid="{F3EC53D7-C1CC-4058-9133-7BABDAF20666}">
      <text>
        <r>
          <rPr>
            <b/>
            <sz val="9"/>
            <color indexed="81"/>
            <rFont val="Tahoma"/>
            <family val="2"/>
          </rPr>
          <t>Must be the 20th of the month</t>
        </r>
        <r>
          <rPr>
            <sz val="9"/>
            <color indexed="81"/>
            <rFont val="Tahoma"/>
            <family val="2"/>
          </rPr>
          <t xml:space="preserve">
</t>
        </r>
      </text>
    </comment>
  </commentList>
</comments>
</file>

<file path=xl/sharedStrings.xml><?xml version="1.0" encoding="utf-8"?>
<sst xmlns="http://schemas.openxmlformats.org/spreadsheetml/2006/main" count="3407" uniqueCount="2071">
  <si>
    <t>SCHOOLS FINANCIAL SERVICES</t>
  </si>
  <si>
    <t>School name:</t>
  </si>
  <si>
    <t>Headteacher's name:</t>
  </si>
  <si>
    <t>DfE number:</t>
  </si>
  <si>
    <t>Headteacher's email address:</t>
  </si>
  <si>
    <t>School address:</t>
  </si>
  <si>
    <t>Interest will be charged at 1.00% above the Bank of England base rate and will be variable</t>
  </si>
  <si>
    <t>Date</t>
  </si>
  <si>
    <t>Area</t>
  </si>
  <si>
    <t>Dfe No</t>
  </si>
  <si>
    <t>Account Name</t>
  </si>
  <si>
    <t>Address 1</t>
  </si>
  <si>
    <t>Address 2</t>
  </si>
  <si>
    <t>Address 3</t>
  </si>
  <si>
    <t>Address 4</t>
  </si>
  <si>
    <t>County</t>
  </si>
  <si>
    <t>Postal Code</t>
  </si>
  <si>
    <t>Main Phone</t>
  </si>
  <si>
    <t>Email</t>
  </si>
  <si>
    <t>140 London Road</t>
  </si>
  <si>
    <t/>
  </si>
  <si>
    <t>NORTHFLEET</t>
  </si>
  <si>
    <t>Kent</t>
  </si>
  <si>
    <t>DA11 9JS</t>
  </si>
  <si>
    <t>01474 533950</t>
  </si>
  <si>
    <t>office@northfleet-nur.kent.sch.uk</t>
  </si>
  <si>
    <t>North West Kent Alternative Provision Service</t>
  </si>
  <si>
    <t>DARTFORD</t>
  </si>
  <si>
    <t>CHATHAM</t>
  </si>
  <si>
    <t>GILLINGHAM</t>
  </si>
  <si>
    <t>SITTINGBOURNE</t>
  </si>
  <si>
    <t>40 Teddington Drive</t>
  </si>
  <si>
    <t>LEYBOURNE</t>
  </si>
  <si>
    <t>ME19 5FF</t>
  </si>
  <si>
    <t>01732 875694</t>
  </si>
  <si>
    <t>office@khnes.kent.sch.uk</t>
  </si>
  <si>
    <t>Birchwood PRU</t>
  </si>
  <si>
    <t>106 Cheriton Road</t>
  </si>
  <si>
    <t>FOLKESTONE</t>
  </si>
  <si>
    <t>CT20 2QN</t>
  </si>
  <si>
    <t>01303 851187</t>
  </si>
  <si>
    <t>office@birchwoodpru.kent.sch.uk</t>
  </si>
  <si>
    <t>8 Bower Mount Road</t>
  </si>
  <si>
    <t>MAIDSTONE</t>
  </si>
  <si>
    <t>ME16 8AU</t>
  </si>
  <si>
    <t>01622 753772</t>
  </si>
  <si>
    <t>headteacher@cedars.kent.gov.uk</t>
  </si>
  <si>
    <t>Thistley Hill</t>
  </si>
  <si>
    <t>Melbourne Avenue</t>
  </si>
  <si>
    <t>DOVER</t>
  </si>
  <si>
    <t>CT16 2JH</t>
  </si>
  <si>
    <t>01304 225418</t>
  </si>
  <si>
    <t>micheala.clay@kent.gov.uk</t>
  </si>
  <si>
    <t>The Pagoda</t>
  </si>
  <si>
    <t>Off St John's Road</t>
  </si>
  <si>
    <t>Floyd Close</t>
  </si>
  <si>
    <t>Tunbridge Wells</t>
  </si>
  <si>
    <t>TN4 9TX</t>
  </si>
  <si>
    <t>01732 373540</t>
  </si>
  <si>
    <t>helenabbott@twobridges.kent.sch.uk</t>
  </si>
  <si>
    <t>St Johns Place</t>
  </si>
  <si>
    <t>Northgate</t>
  </si>
  <si>
    <t>CANTERBURY</t>
  </si>
  <si>
    <t>CT1 1BD</t>
  </si>
  <si>
    <t>01227 462360</t>
  </si>
  <si>
    <t>office@stjohns-canterbury.kent.sch.uk</t>
  </si>
  <si>
    <t>Repton Ave</t>
  </si>
  <si>
    <t>ASHFORD</t>
  </si>
  <si>
    <t>TN23 3RX</t>
  </si>
  <si>
    <t>01233 666307</t>
  </si>
  <si>
    <t>office@reptonmanor.kent.sch.uk</t>
  </si>
  <si>
    <t>ROCHESTER</t>
  </si>
  <si>
    <t>Darenth Community Primary School</t>
  </si>
  <si>
    <t>Discovery Drive</t>
  </si>
  <si>
    <t>Kings Hill</t>
  </si>
  <si>
    <t>WEST MALLING</t>
  </si>
  <si>
    <t>ME19 4GJ</t>
  </si>
  <si>
    <t>01732 847000</t>
  </si>
  <si>
    <t>headteacher@discovery.kent.sch.uk</t>
  </si>
  <si>
    <t>Maypole Primary School</t>
  </si>
  <si>
    <t>Franklin Road</t>
  </si>
  <si>
    <t>DA2 7UZ</t>
  </si>
  <si>
    <t>01322 523830</t>
  </si>
  <si>
    <t>office@maypole.kent.sch.uk</t>
  </si>
  <si>
    <t>Higham School Lane</t>
  </si>
  <si>
    <t>Hunt Road</t>
  </si>
  <si>
    <t>Tonbridge</t>
  </si>
  <si>
    <t>TN10 4BB</t>
  </si>
  <si>
    <t>01732 355577</t>
  </si>
  <si>
    <t>office@woodlands.kent.sch.uk</t>
  </si>
  <si>
    <t>Crockenhill Primary School</t>
  </si>
  <si>
    <t>The Green</t>
  </si>
  <si>
    <t>CROCKENHILL</t>
  </si>
  <si>
    <t>BR8 8JG</t>
  </si>
  <si>
    <t>01322 662179</t>
  </si>
  <si>
    <t>office@crockenhill.kent.sch.uk</t>
  </si>
  <si>
    <t>High Street</t>
  </si>
  <si>
    <t>EYNSFORD</t>
  </si>
  <si>
    <t>DA4 0AA</t>
  </si>
  <si>
    <t>01322 863680</t>
  </si>
  <si>
    <t>headteacher@anthony-roper.kent.sch.uk</t>
  </si>
  <si>
    <t>Cobham Primary School</t>
  </si>
  <si>
    <t>The Street</t>
  </si>
  <si>
    <t>Cobham</t>
  </si>
  <si>
    <t>GRAVESEND</t>
  </si>
  <si>
    <t>DA12 3BN</t>
  </si>
  <si>
    <t>01474 814373</t>
  </si>
  <si>
    <t>headteacher@cobham.kent.sch.uk</t>
  </si>
  <si>
    <t>Cecil Road Primary School</t>
  </si>
  <si>
    <t>Cecil Road</t>
  </si>
  <si>
    <t>DA11 7BT</t>
  </si>
  <si>
    <t>01474 534544</t>
  </si>
  <si>
    <t>headteacher@cecil-road.kent.sch.uk</t>
  </si>
  <si>
    <t>Higham Primary School</t>
  </si>
  <si>
    <t>School Lane</t>
  </si>
  <si>
    <t>HIGHAM</t>
  </si>
  <si>
    <t>ME3 7JL</t>
  </si>
  <si>
    <t>01474 822535</t>
  </si>
  <si>
    <t>office@higham.kent.sch.uk</t>
  </si>
  <si>
    <t>Lawn Primary School</t>
  </si>
  <si>
    <t>DA11 9HB</t>
  </si>
  <si>
    <t>01474 365303</t>
  </si>
  <si>
    <t>office@lawn.kent.sch.uk</t>
  </si>
  <si>
    <t>Shears Green Infant School</t>
  </si>
  <si>
    <t>Packham Road</t>
  </si>
  <si>
    <t>DA11 7JF</t>
  </si>
  <si>
    <t>01474 566700</t>
  </si>
  <si>
    <t>office@shears-green-infant.kent.sch.uk</t>
  </si>
  <si>
    <t>Bean Primary School</t>
  </si>
  <si>
    <t>BEAN</t>
  </si>
  <si>
    <t>DA2 8AL</t>
  </si>
  <si>
    <t>01474 833225</t>
  </si>
  <si>
    <t>office@bean.kent.sch.uk</t>
  </si>
  <si>
    <t>Paddock Wood Primary School</t>
  </si>
  <si>
    <t>TONBRIDGE</t>
  </si>
  <si>
    <t>Capel Primary School</t>
  </si>
  <si>
    <t>Five Oak Green</t>
  </si>
  <si>
    <t>Capel</t>
  </si>
  <si>
    <t>TN12 6RP</t>
  </si>
  <si>
    <t>01892 833919</t>
  </si>
  <si>
    <t>headteacher@capel-tonbridge.kent.sch.uk</t>
  </si>
  <si>
    <t>Dunton Green Primary School</t>
  </si>
  <si>
    <t>London Road</t>
  </si>
  <si>
    <t>Dunton Green</t>
  </si>
  <si>
    <t>SEVENOAKS</t>
  </si>
  <si>
    <t>TN13 2UR</t>
  </si>
  <si>
    <t>01732 462221</t>
  </si>
  <si>
    <t>office@dunton-green.kent.sch.uk</t>
  </si>
  <si>
    <t>Hadlow</t>
  </si>
  <si>
    <t>TN11 0EH</t>
  </si>
  <si>
    <t>01732 850349</t>
  </si>
  <si>
    <t>admin@hadlow.kent.sch.uk</t>
  </si>
  <si>
    <t>Halstead Community Primary School</t>
  </si>
  <si>
    <t>Four Elms Primary School</t>
  </si>
  <si>
    <t>Bough Beech Road</t>
  </si>
  <si>
    <t>Four Elms</t>
  </si>
  <si>
    <t>EDENBRIDGE</t>
  </si>
  <si>
    <t>TN8 6NE</t>
  </si>
  <si>
    <t>01732 700274</t>
  </si>
  <si>
    <t>headteacher@four-elms.kent.sch.uk</t>
  </si>
  <si>
    <t>Horsmonden Primary School</t>
  </si>
  <si>
    <t>Kemsing Primary School</t>
  </si>
  <si>
    <t>West End</t>
  </si>
  <si>
    <t>KEMSING</t>
  </si>
  <si>
    <t>TN15 6PU</t>
  </si>
  <si>
    <t>01732 761236 Opt 4</t>
  </si>
  <si>
    <t>office@kemsing.kent.sch.uk</t>
  </si>
  <si>
    <t>Leigh Primary School</t>
  </si>
  <si>
    <t>Leigh</t>
  </si>
  <si>
    <t>TN11 8QP</t>
  </si>
  <si>
    <t>01732 832660</t>
  </si>
  <si>
    <t>office@leigh.kent.sch.uk</t>
  </si>
  <si>
    <t>Otford Primary School</t>
  </si>
  <si>
    <t>OTFORD</t>
  </si>
  <si>
    <t>TN14 5PG</t>
  </si>
  <si>
    <t>01959 523145</t>
  </si>
  <si>
    <t>office.manager@otford.kent.sch.uk</t>
  </si>
  <si>
    <t>Pembury School</t>
  </si>
  <si>
    <t>Lower Green Road</t>
  </si>
  <si>
    <t>Pembury</t>
  </si>
  <si>
    <t>TUNBRIDGE WELLS</t>
  </si>
  <si>
    <t>TN2 4EB</t>
  </si>
  <si>
    <t>01892 822259</t>
  </si>
  <si>
    <t>office@pembury.kent.sch.uk</t>
  </si>
  <si>
    <t>Sandhurst Primary School</t>
  </si>
  <si>
    <t>Rye Road</t>
  </si>
  <si>
    <t>Sandhurst</t>
  </si>
  <si>
    <t>CRANBROOK</t>
  </si>
  <si>
    <t>TN18 5JE</t>
  </si>
  <si>
    <t>01580 850288</t>
  </si>
  <si>
    <t>office@sandhurst.kent.sch.uk</t>
  </si>
  <si>
    <t>Weald Community Primary School</t>
  </si>
  <si>
    <t>Long Barn Road</t>
  </si>
  <si>
    <t>Weald</t>
  </si>
  <si>
    <t>TN14 6PY</t>
  </si>
  <si>
    <t>01732 463307</t>
  </si>
  <si>
    <t>office@weald.kent.sch.uk</t>
  </si>
  <si>
    <t>Shoreham Village School</t>
  </si>
  <si>
    <t>Church Street</t>
  </si>
  <si>
    <t>Shoreham</t>
  </si>
  <si>
    <t>TN14 7SN</t>
  </si>
  <si>
    <t>01959 522228</t>
  </si>
  <si>
    <t>office@shoreham.kent.sch.uk</t>
  </si>
  <si>
    <t>Slade Primary School</t>
  </si>
  <si>
    <t>The Slade</t>
  </si>
  <si>
    <t>TN9 1HR</t>
  </si>
  <si>
    <t>01732 350354</t>
  </si>
  <si>
    <t>headteacher@slade.kent.sch.uk</t>
  </si>
  <si>
    <t>Sussex Road Community Primary School</t>
  </si>
  <si>
    <t>Sussex Road</t>
  </si>
  <si>
    <t>TN9 2TP</t>
  </si>
  <si>
    <t>01732 352367</t>
  </si>
  <si>
    <t>schadmin@sussex-road.kent.sch.uk</t>
  </si>
  <si>
    <t>Boughton Monchelsea Primary School</t>
  </si>
  <si>
    <t>Church Hill</t>
  </si>
  <si>
    <t>Boughton Monchelsea</t>
  </si>
  <si>
    <t>ME17 4HP</t>
  </si>
  <si>
    <t>01622 743596</t>
  </si>
  <si>
    <t>headteacher@boughton-monchelsea.kent.sch.uk</t>
  </si>
  <si>
    <t>East Farleigh Primary School</t>
  </si>
  <si>
    <t>Vicarage Lane</t>
  </si>
  <si>
    <t>East Farleigh</t>
  </si>
  <si>
    <t>ME15 0LY</t>
  </si>
  <si>
    <t>01622 726364</t>
  </si>
  <si>
    <t>manager@east-farleigh.kent.sch.uk</t>
  </si>
  <si>
    <t>East Peckham Primary School</t>
  </si>
  <si>
    <t>130 Pound Road</t>
  </si>
  <si>
    <t>East Peckham</t>
  </si>
  <si>
    <t>TN12 5LH</t>
  </si>
  <si>
    <t>01622 871268</t>
  </si>
  <si>
    <t>office@east-peckham.kent.sch.uk</t>
  </si>
  <si>
    <t>Headcorn Primary School</t>
  </si>
  <si>
    <t>Kings Road</t>
  </si>
  <si>
    <t>Headcorn</t>
  </si>
  <si>
    <t>TN27 9QT</t>
  </si>
  <si>
    <t>01622 891289</t>
  </si>
  <si>
    <t>admin@headcorn.kent.sch.uk</t>
  </si>
  <si>
    <t>Hollingbourne Primary School</t>
  </si>
  <si>
    <t>Eythorne Street</t>
  </si>
  <si>
    <t>Hollingbourne</t>
  </si>
  <si>
    <t>ME17 1UA</t>
  </si>
  <si>
    <t>01622 880270</t>
  </si>
  <si>
    <t>headteacher@hollingbourne.kent.sch.uk</t>
  </si>
  <si>
    <t>Ightham Primary School</t>
  </si>
  <si>
    <t>Oldbury Lane</t>
  </si>
  <si>
    <t>Ightham</t>
  </si>
  <si>
    <t>TN15 9DD</t>
  </si>
  <si>
    <t>01732 882405</t>
  </si>
  <si>
    <t>admin@ightham.kent.sch.uk</t>
  </si>
  <si>
    <t>Lenham Primary School</t>
  </si>
  <si>
    <t>Ham Lane</t>
  </si>
  <si>
    <t>LENHAM</t>
  </si>
  <si>
    <t>ME17 2QG</t>
  </si>
  <si>
    <t>01622 858260</t>
  </si>
  <si>
    <t>office@lenham.kent.sch.uk</t>
  </si>
  <si>
    <t>Platts Heath Primary School</t>
  </si>
  <si>
    <t>Headcorn Road</t>
  </si>
  <si>
    <t>Platts Heath</t>
  </si>
  <si>
    <t>ME17 2NH</t>
  </si>
  <si>
    <t>01622 850316</t>
  </si>
  <si>
    <t>headteacher@platts-heath.kent.sch.uk</t>
  </si>
  <si>
    <t>Brunswick House Primary School</t>
  </si>
  <si>
    <t>Leafy Lane</t>
  </si>
  <si>
    <t>ME16 0QQ</t>
  </si>
  <si>
    <t>01622 752102</t>
  </si>
  <si>
    <t>office@brunswick-house.kent.sch.uk</t>
  </si>
  <si>
    <t>North Borough Junior School</t>
  </si>
  <si>
    <t>Peel Street</t>
  </si>
  <si>
    <t>ME14 2BP</t>
  </si>
  <si>
    <t>01622 754708</t>
  </si>
  <si>
    <t>headteacher@north-borough.kent.sch.uk</t>
  </si>
  <si>
    <t>Park Way Primary School</t>
  </si>
  <si>
    <t>Park Way</t>
  </si>
  <si>
    <t>ME15 7AH</t>
  </si>
  <si>
    <t>01622 753651</t>
  </si>
  <si>
    <t>office@park-way.kent.sch.uk</t>
  </si>
  <si>
    <t>Marden Primary School</t>
  </si>
  <si>
    <t>Mereworth Community Primary School</t>
  </si>
  <si>
    <t>Mereworth</t>
  </si>
  <si>
    <t>ME18 5ND</t>
  </si>
  <si>
    <t>01622 812569</t>
  </si>
  <si>
    <t>office@mereworth.kent.sch.uk</t>
  </si>
  <si>
    <t>Offham Primary School</t>
  </si>
  <si>
    <t>Church Road</t>
  </si>
  <si>
    <t>OFFHAM</t>
  </si>
  <si>
    <t>ME19 5NX</t>
  </si>
  <si>
    <t>01732 842355</t>
  </si>
  <si>
    <t>office@offham.kent.sch.uk</t>
  </si>
  <si>
    <t>Plaxtol Primary School</t>
  </si>
  <si>
    <t>Plaxtol</t>
  </si>
  <si>
    <t>TN15 0QD</t>
  </si>
  <si>
    <t>01732 810200</t>
  </si>
  <si>
    <t>headteacher@plaxtol.kent.sch.uk</t>
  </si>
  <si>
    <t>Ryarsh Primary School</t>
  </si>
  <si>
    <t>Birling Road</t>
  </si>
  <si>
    <t>RYARSH</t>
  </si>
  <si>
    <t>ME19 5LS</t>
  </si>
  <si>
    <t>01732 870600</t>
  </si>
  <si>
    <t>office@ryarsh.kent.sch.uk</t>
  </si>
  <si>
    <t>Shipbourne School</t>
  </si>
  <si>
    <t>Stumble Hill</t>
  </si>
  <si>
    <t>Shipbourne</t>
  </si>
  <si>
    <t>TN11 9PB</t>
  </si>
  <si>
    <t>01732 810344</t>
  </si>
  <si>
    <t>office@shipbourne.kent.sch.uk</t>
  </si>
  <si>
    <t>SNODLAND</t>
  </si>
  <si>
    <t>Staplehurst School</t>
  </si>
  <si>
    <t>Gybbon Rise</t>
  </si>
  <si>
    <t>Staplehurst</t>
  </si>
  <si>
    <t>TN12 0LZ</t>
  </si>
  <si>
    <t>01580 891765</t>
  </si>
  <si>
    <t>office@staplehurst.kent.sch.uk</t>
  </si>
  <si>
    <t>Sutton Valence Primary School</t>
  </si>
  <si>
    <t>North Street</t>
  </si>
  <si>
    <t xml:space="preserve">Sutton Valence </t>
  </si>
  <si>
    <t>ME17 3HT</t>
  </si>
  <si>
    <t>01622 842188</t>
  </si>
  <si>
    <t>office@sutton-valence.kent.sch.uk</t>
  </si>
  <si>
    <t>Eastling Primary School</t>
  </si>
  <si>
    <t>Kettle Hill Road</t>
  </si>
  <si>
    <t>Eastling</t>
  </si>
  <si>
    <t>FAVERSHAM</t>
  </si>
  <si>
    <t>ME13 0BA</t>
  </si>
  <si>
    <t>01795 890252</t>
  </si>
  <si>
    <t>headteacher@eastling.kent.sch.uk</t>
  </si>
  <si>
    <t>Ethelbert Road Primary School</t>
  </si>
  <si>
    <t>Ethelbert Road</t>
  </si>
  <si>
    <t>ME13 8SQ</t>
  </si>
  <si>
    <t>01795 533124</t>
  </si>
  <si>
    <t>office@ethelbert-road.kent.sch.uk</t>
  </si>
  <si>
    <t>Davington Primary School</t>
  </si>
  <si>
    <t>Priory Row</t>
  </si>
  <si>
    <t>Davington</t>
  </si>
  <si>
    <t>ME13 7EQ</t>
  </si>
  <si>
    <t>01795 532401</t>
  </si>
  <si>
    <t>headteacher@davington.kent.sch.uk</t>
  </si>
  <si>
    <t>Lower Halstow School</t>
  </si>
  <si>
    <t>Lower Halstow</t>
  </si>
  <si>
    <t>ME9 7ES</t>
  </si>
  <si>
    <t>01795 842344</t>
  </si>
  <si>
    <t>headteacher@lower-halstow.kent.sch.uk</t>
  </si>
  <si>
    <t>Rodmersham Green</t>
  </si>
  <si>
    <t>ME9 0PS</t>
  </si>
  <si>
    <t>01795 423776</t>
  </si>
  <si>
    <t>office@rodmersham.kent.sch.uk</t>
  </si>
  <si>
    <t>Rose Street</t>
  </si>
  <si>
    <t>SHEERNESS</t>
  </si>
  <si>
    <t>ME12 1AW</t>
  </si>
  <si>
    <t>01795 663012</t>
  </si>
  <si>
    <t>rosestreet.office@sheernesswestfederation.org.uk</t>
  </si>
  <si>
    <t>Canterbury Road Primary School</t>
  </si>
  <si>
    <t>School Road</t>
  </si>
  <si>
    <t>ME10 4SE</t>
  </si>
  <si>
    <t>01795 423818</t>
  </si>
  <si>
    <t>officemanager@canterbury-road.kent.sch.uk</t>
  </si>
  <si>
    <t>Blean Primary School</t>
  </si>
  <si>
    <t>Whitstable Road</t>
  </si>
  <si>
    <t>Blean</t>
  </si>
  <si>
    <t>CT2 9ED</t>
  </si>
  <si>
    <t>01227 471254</t>
  </si>
  <si>
    <t>office@blean.kent.sch.uk</t>
  </si>
  <si>
    <t>Chartham Primary School</t>
  </si>
  <si>
    <t>Stanley Road</t>
  </si>
  <si>
    <t>HERNE BAY</t>
  </si>
  <si>
    <t>CT6 5SH</t>
  </si>
  <si>
    <t>01227 372245</t>
  </si>
  <si>
    <t>admin@herne-bay.kent.sch.uk</t>
  </si>
  <si>
    <t>Hoath Primary School</t>
  </si>
  <si>
    <t>Hoath</t>
  </si>
  <si>
    <t>CT3 4LA</t>
  </si>
  <si>
    <t>01227 860249</t>
  </si>
  <si>
    <t>office@hoath.kent.sch.uk</t>
  </si>
  <si>
    <t>Westmeads Community Infant School</t>
  </si>
  <si>
    <t>Cromwell Road</t>
  </si>
  <si>
    <t>WHITSTABLE</t>
  </si>
  <si>
    <t>CT5 1NA</t>
  </si>
  <si>
    <t>01227 272995</t>
  </si>
  <si>
    <t>headteacher@westmeads.kent.sch.uk</t>
  </si>
  <si>
    <t>Whitstable Junior School</t>
  </si>
  <si>
    <t>Oxford Street</t>
  </si>
  <si>
    <t>CT5 1DB</t>
  </si>
  <si>
    <t>01227 272385</t>
  </si>
  <si>
    <t>manager@whitstable-junior.kent.sch.uk</t>
  </si>
  <si>
    <t>Aldington Primary School</t>
  </si>
  <si>
    <t>Roman Road</t>
  </si>
  <si>
    <t>Aldington</t>
  </si>
  <si>
    <t>TN25 7EE</t>
  </si>
  <si>
    <t>01233 720247</t>
  </si>
  <si>
    <t>office@aldington.kent.sch.uk</t>
  </si>
  <si>
    <t>East Stour Primary School</t>
  </si>
  <si>
    <t>Earlsworth Road</t>
  </si>
  <si>
    <t>South Willesborough</t>
  </si>
  <si>
    <t>TN24 0DW</t>
  </si>
  <si>
    <t>01233 630820</t>
  </si>
  <si>
    <t>admin@east-stour.kent.sch.uk</t>
  </si>
  <si>
    <t>Victoria Road Primary School</t>
  </si>
  <si>
    <t>Victoria Road</t>
  </si>
  <si>
    <t>TN23 7HQ</t>
  </si>
  <si>
    <t>01233 620044</t>
  </si>
  <si>
    <t>school@victoria-road.kent.sch.uk</t>
  </si>
  <si>
    <t>Willesborough Infant School</t>
  </si>
  <si>
    <t>Willesborough</t>
  </si>
  <si>
    <t>TN24 0JZ</t>
  </si>
  <si>
    <t>01233 624165</t>
  </si>
  <si>
    <t>vicky.appleby@willesborough-infant.kent.sch.uk</t>
  </si>
  <si>
    <t>Bethersden</t>
  </si>
  <si>
    <t>TN26 3AH</t>
  </si>
  <si>
    <t>01233 820479</t>
  </si>
  <si>
    <t>office@bethersden.kent.sch.uk</t>
  </si>
  <si>
    <t>Brook Community Primary School</t>
  </si>
  <si>
    <t>Spelders Hill</t>
  </si>
  <si>
    <t>Brook</t>
  </si>
  <si>
    <t>TN25 5PB</t>
  </si>
  <si>
    <t>01233 812614</t>
  </si>
  <si>
    <t>office@brook-ashford.kent.sch.uk</t>
  </si>
  <si>
    <t>Challock Primary School</t>
  </si>
  <si>
    <t>Church Lane</t>
  </si>
  <si>
    <t>Challock</t>
  </si>
  <si>
    <t>TN25 4BU</t>
  </si>
  <si>
    <t>01233 740286</t>
  </si>
  <si>
    <t>headteacher@challock.kent.sch.uk</t>
  </si>
  <si>
    <t>Great Chart Primary School</t>
  </si>
  <si>
    <t>Hoxton Close</t>
  </si>
  <si>
    <t>Singleton</t>
  </si>
  <si>
    <t>TN23 5LB</t>
  </si>
  <si>
    <t>01233 620040</t>
  </si>
  <si>
    <t>office@great-chart.kent.sch.uk</t>
  </si>
  <si>
    <t>Mersham Primary School</t>
  </si>
  <si>
    <t>Mersham</t>
  </si>
  <si>
    <t>TN25 6NU</t>
  </si>
  <si>
    <t>01233 720449</t>
  </si>
  <si>
    <t>secretary@mersham.kent.sch.uk</t>
  </si>
  <si>
    <t>Rolvenden Primary School</t>
  </si>
  <si>
    <t>Smeeth Community Primary School</t>
  </si>
  <si>
    <t>Caroland Close</t>
  </si>
  <si>
    <t>Smeeth</t>
  </si>
  <si>
    <t>TN25 6RX</t>
  </si>
  <si>
    <t>01303 813128</t>
  </si>
  <si>
    <t>headteacher@smeeth.kent.sch.uk</t>
  </si>
  <si>
    <t>Mundella Primary School</t>
  </si>
  <si>
    <t>Hawkinge Primary School</t>
  </si>
  <si>
    <t>Canterbury Road</t>
  </si>
  <si>
    <t>Hawkinge</t>
  </si>
  <si>
    <t>CT18 7BN</t>
  </si>
  <si>
    <t>01303 892224</t>
  </si>
  <si>
    <t>enquiries@hawkinge.kent.sch.uk</t>
  </si>
  <si>
    <t>Sellindge Primary School</t>
  </si>
  <si>
    <t>Main Road</t>
  </si>
  <si>
    <t>Sellindge</t>
  </si>
  <si>
    <t>TN25 6JY</t>
  </si>
  <si>
    <t>01303 812073</t>
  </si>
  <si>
    <t>office@sellindge-ashford.kent.sch.uk</t>
  </si>
  <si>
    <t>River Primary School</t>
  </si>
  <si>
    <t>Lewisham Road</t>
  </si>
  <si>
    <t>River</t>
  </si>
  <si>
    <t>CT17 0PP</t>
  </si>
  <si>
    <t>01304 822516</t>
  </si>
  <si>
    <t>office@river.kent.sch.uk</t>
  </si>
  <si>
    <t>Langdon Primary School</t>
  </si>
  <si>
    <t>East Langdon</t>
  </si>
  <si>
    <t>CT15 5JQ</t>
  </si>
  <si>
    <t>01304 852600</t>
  </si>
  <si>
    <t>admin@langdon.kent.sch.uk</t>
  </si>
  <si>
    <t>Eythorne Elvington Community Primary School</t>
  </si>
  <si>
    <t>Adelaide Road</t>
  </si>
  <si>
    <t>Eythorne</t>
  </si>
  <si>
    <t>CT15 4AN</t>
  </si>
  <si>
    <t>01304 830376</t>
  </si>
  <si>
    <t>office@eythorne-elvington.kent.sch.uk</t>
  </si>
  <si>
    <t>Lydden Primary School</t>
  </si>
  <si>
    <t>Stonehall</t>
  </si>
  <si>
    <t>Lydden</t>
  </si>
  <si>
    <t>CT15 7LA</t>
  </si>
  <si>
    <t>01304 822887</t>
  </si>
  <si>
    <t>headteacher@lydden.kent.sch.uk</t>
  </si>
  <si>
    <t>Preston Primary School</t>
  </si>
  <si>
    <t>Mill Lane</t>
  </si>
  <si>
    <t>Preston</t>
  </si>
  <si>
    <t>CT3 1HB</t>
  </si>
  <si>
    <t>01227 722235</t>
  </si>
  <si>
    <t>suec@preston.kent.sch.uk</t>
  </si>
  <si>
    <t>Wingham Primary School</t>
  </si>
  <si>
    <t>Wingham</t>
  </si>
  <si>
    <t>CT3 1BD</t>
  </si>
  <si>
    <t>01227 720277</t>
  </si>
  <si>
    <t>office@winghamprimary.co.uk</t>
  </si>
  <si>
    <t>Worth Primary School</t>
  </si>
  <si>
    <t>St Mildred's Avenue</t>
  </si>
  <si>
    <t>BROADSTAIRS</t>
  </si>
  <si>
    <t>CT10 2BX</t>
  </si>
  <si>
    <t>01843 862035</t>
  </si>
  <si>
    <t>8office@st-mildreds.kent.sch.uk</t>
  </si>
  <si>
    <t>Beacon Road</t>
  </si>
  <si>
    <t>St Peters</t>
  </si>
  <si>
    <t>CT10 3DG</t>
  </si>
  <si>
    <t>01843 862531 press 1</t>
  </si>
  <si>
    <t>headteacher@callis-grange.kent.sch.uk</t>
  </si>
  <si>
    <t>St Crispin's Road</t>
  </si>
  <si>
    <t>WESTGATE-ON-SEA</t>
  </si>
  <si>
    <t>CT8 8EB</t>
  </si>
  <si>
    <t>01843 832040</t>
  </si>
  <si>
    <t>office@st-crispins.kent.sch.uk</t>
  </si>
  <si>
    <t>Ellington Infant School</t>
  </si>
  <si>
    <t>St Lawrence</t>
  </si>
  <si>
    <t>RAMSGATE</t>
  </si>
  <si>
    <t>CT11 0QH</t>
  </si>
  <si>
    <t>01843 591638</t>
  </si>
  <si>
    <t>office@ellington-infant.kent.sch.uk</t>
  </si>
  <si>
    <t>Priory Infant School</t>
  </si>
  <si>
    <t>Cannon Road</t>
  </si>
  <si>
    <t>CT11 9XT</t>
  </si>
  <si>
    <t>01843 593105</t>
  </si>
  <si>
    <t>office@priory.kent.sch.uk</t>
  </si>
  <si>
    <t>Shears Green Junior School</t>
  </si>
  <si>
    <t>White Avenue</t>
  </si>
  <si>
    <t>DA11 7JB</t>
  </si>
  <si>
    <t>01474 567359</t>
  </si>
  <si>
    <t>office@shearsgreen-jun.kent.sch.uk</t>
  </si>
  <si>
    <t>Walderslade</t>
  </si>
  <si>
    <t>West Minster Primary School</t>
  </si>
  <si>
    <t>St Georges Avenue</t>
  </si>
  <si>
    <t>ME12 1ET</t>
  </si>
  <si>
    <t>01795 662178</t>
  </si>
  <si>
    <t>office@west-minster.kent.sch.uk</t>
  </si>
  <si>
    <t>Aycliffe Community Primary School</t>
  </si>
  <si>
    <t>St Davids Avenue</t>
  </si>
  <si>
    <t>CT17 9HJ</t>
  </si>
  <si>
    <t>01304 202651</t>
  </si>
  <si>
    <t>mail@aycliffe.kent.sch.uk</t>
  </si>
  <si>
    <t>Riverhead Infant School</t>
  </si>
  <si>
    <t>Worships Hill</t>
  </si>
  <si>
    <t>Riverhead</t>
  </si>
  <si>
    <t>TN13 2AS</t>
  </si>
  <si>
    <t>01732 452475</t>
  </si>
  <si>
    <t>office@riverhead.kent.sch.uk</t>
  </si>
  <si>
    <t>Claremont Primary School</t>
  </si>
  <si>
    <t>Banner Farm Road</t>
  </si>
  <si>
    <t>TN2 5EB</t>
  </si>
  <si>
    <t>01892 531395</t>
  </si>
  <si>
    <t>headteacher@claremont.kent.sch.uk</t>
  </si>
  <si>
    <t>Whitfield Aspen School</t>
  </si>
  <si>
    <t>Mayfield Road</t>
  </si>
  <si>
    <t>Whitfield</t>
  </si>
  <si>
    <t>CT16 3LJ</t>
  </si>
  <si>
    <t>01304 821526</t>
  </si>
  <si>
    <t>office@whitfield.kent.sch.uk</t>
  </si>
  <si>
    <t>Hillary Road</t>
  </si>
  <si>
    <t>ME14 2BS</t>
  </si>
  <si>
    <t>01622 753322</t>
  </si>
  <si>
    <t>office@st-pauls-maidstone.kent.sch.uk</t>
  </si>
  <si>
    <t>Langton Green Primary School</t>
  </si>
  <si>
    <t>Lampington Row</t>
  </si>
  <si>
    <t>Langton Green</t>
  </si>
  <si>
    <t>TN3 0JG</t>
  </si>
  <si>
    <t>01892 862648</t>
  </si>
  <si>
    <t>headteacher@langton-green-school.org</t>
  </si>
  <si>
    <t>Bishops Down Primary School</t>
  </si>
  <si>
    <t>Rydal Drive</t>
  </si>
  <si>
    <t>CULVERDON DOWN</t>
  </si>
  <si>
    <t>TN4 9SU</t>
  </si>
  <si>
    <t>01892 520114</t>
  </si>
  <si>
    <t>office@bishops-down.kent.sch.uk</t>
  </si>
  <si>
    <t>Singlewell Primary School</t>
  </si>
  <si>
    <t>Mackenzie Way</t>
  </si>
  <si>
    <t>DA12 5TY</t>
  </si>
  <si>
    <t>01474 569859</t>
  </si>
  <si>
    <t>office@singlewell.kent.sch.uk</t>
  </si>
  <si>
    <t>Cheriton Primary School</t>
  </si>
  <si>
    <t>CT20 3EP</t>
  </si>
  <si>
    <t>01303 276112</t>
  </si>
  <si>
    <t>headteacher@cheriton.kent.sch.uk</t>
  </si>
  <si>
    <t>Brookfield Infant School</t>
  </si>
  <si>
    <t>Swallow Road</t>
  </si>
  <si>
    <t>Larkfield</t>
  </si>
  <si>
    <t>ME20 6PY</t>
  </si>
  <si>
    <t>01732 840955</t>
  </si>
  <si>
    <t>office@brookfield-infant.kent.sch.uk</t>
  </si>
  <si>
    <t>Vigo Village School</t>
  </si>
  <si>
    <t>Erskine Road</t>
  </si>
  <si>
    <t>Vigo Village</t>
  </si>
  <si>
    <t>nr MEOPHAM</t>
  </si>
  <si>
    <t>DA13 0RL</t>
  </si>
  <si>
    <t>01732 823144</t>
  </si>
  <si>
    <t>admin@vigo.kent.sch.uk</t>
  </si>
  <si>
    <t>Madginford Primary School</t>
  </si>
  <si>
    <t>Egremont Road</t>
  </si>
  <si>
    <t>BEARSTED</t>
  </si>
  <si>
    <t>ME15 8LH</t>
  </si>
  <si>
    <t>01622 734539</t>
  </si>
  <si>
    <t>office@mps.kent.sch.uk</t>
  </si>
  <si>
    <t>Palmarsh Primary School</t>
  </si>
  <si>
    <t>St Georges Place</t>
  </si>
  <si>
    <t>HYTHE</t>
  </si>
  <si>
    <t>CT21 6NE</t>
  </si>
  <si>
    <t>01303 260212</t>
  </si>
  <si>
    <t>admin@palmarsh.kent.sch.uk</t>
  </si>
  <si>
    <t>Painters Ash Primary School</t>
  </si>
  <si>
    <t>Masefield Road</t>
  </si>
  <si>
    <t>DA11 8EL</t>
  </si>
  <si>
    <t>01474 568991</t>
  </si>
  <si>
    <t>office@painters-ash.kent.sch.uk</t>
  </si>
  <si>
    <t>Tunbury Primary School</t>
  </si>
  <si>
    <t>Tunbury Avenue</t>
  </si>
  <si>
    <t>ME5 9HY</t>
  </si>
  <si>
    <t>01634 863085</t>
  </si>
  <si>
    <t>alison.wooldridge@tunbury.kent.sch.uk</t>
  </si>
  <si>
    <t>Sea Street</t>
  </si>
  <si>
    <t>St Margaret's-at-Cliffe</t>
  </si>
  <si>
    <t>CT15 6SS</t>
  </si>
  <si>
    <t>01304 852639</t>
  </si>
  <si>
    <t>secretary@st-margarets-dover.kent.sch.uk</t>
  </si>
  <si>
    <t>Bysing Wood Primary School</t>
  </si>
  <si>
    <t>Stocks Green Primary School</t>
  </si>
  <si>
    <t>Leigh Road</t>
  </si>
  <si>
    <t>Hildenborough</t>
  </si>
  <si>
    <t>TN11 9AE</t>
  </si>
  <si>
    <t>01732 832758</t>
  </si>
  <si>
    <t>office@stocks-green.kent.sch.uk</t>
  </si>
  <si>
    <t>Sandgate Primary School</t>
  </si>
  <si>
    <t>Coolinge Lane</t>
  </si>
  <si>
    <t>CT20 3QU</t>
  </si>
  <si>
    <t>01303 257280</t>
  </si>
  <si>
    <t>enquiries@sandgate.kent.sch.uk</t>
  </si>
  <si>
    <t>Sandling Primary School</t>
  </si>
  <si>
    <t>Ashburnham Road</t>
  </si>
  <si>
    <t>Penenden Heath</t>
  </si>
  <si>
    <t>ME14 2JG</t>
  </si>
  <si>
    <t>01622 763297</t>
  </si>
  <si>
    <t>office@sandling.kent.sch.uk</t>
  </si>
  <si>
    <t>Capel-le-Ferne Primary School</t>
  </si>
  <si>
    <t>Capel Street</t>
  </si>
  <si>
    <t>Capel-le-Ferne</t>
  </si>
  <si>
    <t>CT18 7HB</t>
  </si>
  <si>
    <t>01303 251353</t>
  </si>
  <si>
    <t>office@capel-le-ferne.kent.sch.uk</t>
  </si>
  <si>
    <t>Lunsford Primary School</t>
  </si>
  <si>
    <t>LARKFIELD</t>
  </si>
  <si>
    <t>01732 843352</t>
  </si>
  <si>
    <t>office@lunsford.kent.sch.uk</t>
  </si>
  <si>
    <t>Briary Primary School</t>
  </si>
  <si>
    <t>Downs View Infant School</t>
  </si>
  <si>
    <t>Ball Lane</t>
  </si>
  <si>
    <t>Kennington</t>
  </si>
  <si>
    <t>TN25 4PJ</t>
  </si>
  <si>
    <t>01233 632339</t>
  </si>
  <si>
    <t>office@downs-view.kent.sch.uk</t>
  </si>
  <si>
    <t>Kingswood Primary School</t>
  </si>
  <si>
    <t>Cayser Drive</t>
  </si>
  <si>
    <t>Kingswood</t>
  </si>
  <si>
    <t>ME17 3QF</t>
  </si>
  <si>
    <t>01622 842674</t>
  </si>
  <si>
    <t>office@kingswood.kent.sch.uk</t>
  </si>
  <si>
    <t>Senacre Wood Primary School</t>
  </si>
  <si>
    <t>Graveney Road</t>
  </si>
  <si>
    <t>ME15 8QQ</t>
  </si>
  <si>
    <t>01622 759864</t>
  </si>
  <si>
    <t>office@senacre-wood.kent.sch.uk</t>
  </si>
  <si>
    <t>Rumfields Road</t>
  </si>
  <si>
    <t>CT10 2PW</t>
  </si>
  <si>
    <t>01843 867010</t>
  </si>
  <si>
    <t>office@bromstone.kent.sch.uk</t>
  </si>
  <si>
    <t>Parkside Community Primary School</t>
  </si>
  <si>
    <t>Tennyson Avenue</t>
  </si>
  <si>
    <t>CT1 1EP</t>
  </si>
  <si>
    <t>01227 464956</t>
  </si>
  <si>
    <t>officemanager@parkside.kent.sch.uk</t>
  </si>
  <si>
    <t>High Firs Primary School</t>
  </si>
  <si>
    <t>Court Crescent</t>
  </si>
  <si>
    <t>SWANLEY</t>
  </si>
  <si>
    <t>BR8 8NR</t>
  </si>
  <si>
    <t>01322 669721</t>
  </si>
  <si>
    <t>headteacher@high-firs.kent.sch.uk</t>
  </si>
  <si>
    <t>Sandwich Infant School</t>
  </si>
  <si>
    <t>SANDWICH</t>
  </si>
  <si>
    <t>Sandwich Junior School</t>
  </si>
  <si>
    <t>St Bartholomew's Road</t>
  </si>
  <si>
    <t>CT13 0AS</t>
  </si>
  <si>
    <t>01304 612227</t>
  </si>
  <si>
    <t>office@sandwich-junior.kent.sch.uk</t>
  </si>
  <si>
    <t>Sevenoaks Primary School</t>
  </si>
  <si>
    <t>Bradbourne Park Road</t>
  </si>
  <si>
    <t>TN13 3LB</t>
  </si>
  <si>
    <t>01732 453952</t>
  </si>
  <si>
    <t>manager@sevenoaks.kent.sch.uk</t>
  </si>
  <si>
    <t>Swalecliffe Community Primary School</t>
  </si>
  <si>
    <t>Bridgefield Road</t>
  </si>
  <si>
    <t>Swalecliffe</t>
  </si>
  <si>
    <t>CT5 2PH</t>
  </si>
  <si>
    <t>01227 272101</t>
  </si>
  <si>
    <t>office@swalecliffe.kent.sch.uk</t>
  </si>
  <si>
    <t>Aylesham Primary School</t>
  </si>
  <si>
    <t>Attlee Avenue</t>
  </si>
  <si>
    <t>Aylesham</t>
  </si>
  <si>
    <t>CT3 3BS</t>
  </si>
  <si>
    <t>01304 840392</t>
  </si>
  <si>
    <t>sbm@aylesham.kent.sch.uk</t>
  </si>
  <si>
    <t>Broadwater Down Primary School</t>
  </si>
  <si>
    <t>Broadwater Lane</t>
  </si>
  <si>
    <t>TN2 5RP</t>
  </si>
  <si>
    <t>01892 527588</t>
  </si>
  <si>
    <t>office@broadwater-down.kent.sch.uk</t>
  </si>
  <si>
    <t>West Borough Primary School</t>
  </si>
  <si>
    <t>Greenway, off Queens Road</t>
  </si>
  <si>
    <t>ME16 8TL</t>
  </si>
  <si>
    <t>01622 726391</t>
  </si>
  <si>
    <t>office@west-borough.kent.sch.uk</t>
  </si>
  <si>
    <t>Sandown School</t>
  </si>
  <si>
    <t>Cage Green Primary School</t>
  </si>
  <si>
    <t>Cage Green Road</t>
  </si>
  <si>
    <t>TN10 4PT</t>
  </si>
  <si>
    <t>Long Mead Community Primary School</t>
  </si>
  <si>
    <t>Waveney Road</t>
  </si>
  <si>
    <t>Trenchwood</t>
  </si>
  <si>
    <t>TN10 3JU</t>
  </si>
  <si>
    <t>01732 350601</t>
  </si>
  <si>
    <t>office@long-mead.kent.sch.uk</t>
  </si>
  <si>
    <t>Palm Bay Primary School</t>
  </si>
  <si>
    <t>Palm Bay Avenue</t>
  </si>
  <si>
    <t>MARGATE</t>
  </si>
  <si>
    <t>CT9 3PP</t>
  </si>
  <si>
    <t>01843 290050</t>
  </si>
  <si>
    <t>office@palmbay.org.uk</t>
  </si>
  <si>
    <t>Kings Farm Primary School</t>
  </si>
  <si>
    <t>Cedar Avenue</t>
  </si>
  <si>
    <t>DA12 5JT</t>
  </si>
  <si>
    <t>01474 566979</t>
  </si>
  <si>
    <t>office@kings-farm.kent.sch.uk</t>
  </si>
  <si>
    <t>Coxheath Primary School</t>
  </si>
  <si>
    <t>Kings Hill School</t>
  </si>
  <si>
    <t>Crispin Way</t>
  </si>
  <si>
    <t>ME19 4LS</t>
  </si>
  <si>
    <t>01732 842739</t>
  </si>
  <si>
    <t>info@kings-hill.kent.sch.uk</t>
  </si>
  <si>
    <t>New Ash Green Primary School</t>
  </si>
  <si>
    <t>North Square</t>
  </si>
  <si>
    <t>New Ash Green</t>
  </si>
  <si>
    <t>LONGFIELD</t>
  </si>
  <si>
    <t>DA3 8JT</t>
  </si>
  <si>
    <t>01474 873858</t>
  </si>
  <si>
    <t>office@new-ash.kent.sch.uk</t>
  </si>
  <si>
    <t>Craylands Lane</t>
  </si>
  <si>
    <t>SWANSCOMBE</t>
  </si>
  <si>
    <t>DA10 0LP</t>
  </si>
  <si>
    <t>01322 388230</t>
  </si>
  <si>
    <t>admin@craylands.kent.sch.uk</t>
  </si>
  <si>
    <t>Haven Drive</t>
  </si>
  <si>
    <t>HAWKINGE</t>
  </si>
  <si>
    <t>CT18 7RH</t>
  </si>
  <si>
    <t>01303 893892</t>
  </si>
  <si>
    <t>headteacher@churchill-hawkinge.kent.sch.uk</t>
  </si>
  <si>
    <t>Swanley Village</t>
  </si>
  <si>
    <t>BR8 7PJ</t>
  </si>
  <si>
    <t>01322 664324</t>
  </si>
  <si>
    <t>headteacher@st-pauls-swanley.kent.sch.uk</t>
  </si>
  <si>
    <t>Valley Road</t>
  </si>
  <si>
    <t>Fawkham</t>
  </si>
  <si>
    <t>Longfield, DARTFORD</t>
  </si>
  <si>
    <t>DA3 8NA</t>
  </si>
  <si>
    <t>01474 702312</t>
  </si>
  <si>
    <t>office@fawkham.kent.sch.uk</t>
  </si>
  <si>
    <t>Southfleet</t>
  </si>
  <si>
    <t>DA13 9NR</t>
  </si>
  <si>
    <t>01474 833221</t>
  </si>
  <si>
    <t>headteacher@sedleys.kent.sch.uk</t>
  </si>
  <si>
    <t>BENENDEN</t>
  </si>
  <si>
    <t>TN17 4DN</t>
  </si>
  <si>
    <t>01580 240565</t>
  </si>
  <si>
    <t>office@benenden-cep.kent.sch.uk</t>
  </si>
  <si>
    <t>Spring Lane</t>
  </si>
  <si>
    <t>BIDBOROUGH</t>
  </si>
  <si>
    <t>TN3 0UE</t>
  </si>
  <si>
    <t>01892 529333</t>
  </si>
  <si>
    <t>office@bidborough.kent.sch.uk</t>
  </si>
  <si>
    <t>Carriers Road</t>
  </si>
  <si>
    <t>TN17 3JZ</t>
  </si>
  <si>
    <t>01580 713249</t>
  </si>
  <si>
    <t>office@cranbrook-cep.kent.sch.uk</t>
  </si>
  <si>
    <t>Beaman Close</t>
  </si>
  <si>
    <t>Cranbrook Road</t>
  </si>
  <si>
    <t>GOUDHURST</t>
  </si>
  <si>
    <t>TN17 1DZ</t>
  </si>
  <si>
    <t>01580 211365</t>
  </si>
  <si>
    <t>office@goudhurst-kilndown.kent.sch.uk</t>
  </si>
  <si>
    <t>Fowlers Park</t>
  </si>
  <si>
    <t>Hawkhurst, CRANBROOK</t>
  </si>
  <si>
    <t>TN18 4JJ</t>
  </si>
  <si>
    <t>01580 753254</t>
  </si>
  <si>
    <t>headteacher@hawkhurst.kent.sch.uk</t>
  </si>
  <si>
    <t>Riding Lane</t>
  </si>
  <si>
    <t>TN11 9HY</t>
  </si>
  <si>
    <t>01732 833394</t>
  </si>
  <si>
    <t>office@hildenborough.kent.sch.uk</t>
  </si>
  <si>
    <t>Pearce Place</t>
  </si>
  <si>
    <t>Lamberhurst</t>
  </si>
  <si>
    <t>TN3 8EJ</t>
  </si>
  <si>
    <t>01892 890281</t>
  </si>
  <si>
    <t>secretary@lamberhurst.kent.sch.uk</t>
  </si>
  <si>
    <t>Zambra Way</t>
  </si>
  <si>
    <t>SEAL</t>
  </si>
  <si>
    <t>TN15 0DJ</t>
  </si>
  <si>
    <t>01732 762388</t>
  </si>
  <si>
    <t>administration@seal.kent.sch.uk</t>
  </si>
  <si>
    <t>Bayham Road</t>
  </si>
  <si>
    <t>TN13 3XD</t>
  </si>
  <si>
    <t>01732 453944</t>
  </si>
  <si>
    <t>secretary@st-johns-sevenoaks.kent.sch.uk</t>
  </si>
  <si>
    <t>Langton Road</t>
  </si>
  <si>
    <t>Speldhurst</t>
  </si>
  <si>
    <t>TN3 0NP</t>
  </si>
  <si>
    <t>01892 863044</t>
  </si>
  <si>
    <t>admin@speldhurst.kent.sch.uk</t>
  </si>
  <si>
    <t>Sundridge</t>
  </si>
  <si>
    <t>TN14 6EA</t>
  </si>
  <si>
    <t>01959 562694</t>
  </si>
  <si>
    <t>office@sundridge.kent.sch.uk</t>
  </si>
  <si>
    <t>Sandrock Road</t>
  </si>
  <si>
    <t>TN2 3PR</t>
  </si>
  <si>
    <t>Cunningham Road</t>
  </si>
  <si>
    <t>TN4 9EW</t>
  </si>
  <si>
    <t>01892 678980</t>
  </si>
  <si>
    <t>secretary@st-johns.kent.sch.uk</t>
  </si>
  <si>
    <t>Ramslye Road</t>
  </si>
  <si>
    <t>TN4 8LN</t>
  </si>
  <si>
    <t>01892 525402</t>
  </si>
  <si>
    <t>headteacher@st-marks.kent.sch.uk</t>
  </si>
  <si>
    <t>Windmill Street</t>
  </si>
  <si>
    <t>TN2 4UU</t>
  </si>
  <si>
    <t>01892 525727</t>
  </si>
  <si>
    <t>admin@st-peters.kent.sch.uk</t>
  </si>
  <si>
    <t>Crockham Hill</t>
  </si>
  <si>
    <t>TN8 6RP</t>
  </si>
  <si>
    <t>01732 866374</t>
  </si>
  <si>
    <t>admin@crockhamhill.kent.sch.uk</t>
  </si>
  <si>
    <t>Rysted Lane</t>
  </si>
  <si>
    <t>WESTERHAM</t>
  </si>
  <si>
    <t>TN16 1EZ</t>
  </si>
  <si>
    <t>01959 562197</t>
  </si>
  <si>
    <t>headteacher@churchill.kent.sch.uk</t>
  </si>
  <si>
    <t>Mount Pleasant</t>
  </si>
  <si>
    <t>Aylesford</t>
  </si>
  <si>
    <t>ME20 7BE</t>
  </si>
  <si>
    <t>01622 717335</t>
  </si>
  <si>
    <t>office@stpetersaylesford.kent.sch.uk</t>
  </si>
  <si>
    <t>AYLESFORD</t>
  </si>
  <si>
    <t>Bredhurst</t>
  </si>
  <si>
    <t>ME7 3JY</t>
  </si>
  <si>
    <t>01634 231271</t>
  </si>
  <si>
    <t>office@bredhurst.kent.sch.uk</t>
  </si>
  <si>
    <t>Bell Lane</t>
  </si>
  <si>
    <t>Burham</t>
  </si>
  <si>
    <t>ME1 3SY</t>
  </si>
  <si>
    <t>01634 861691</t>
  </si>
  <si>
    <t>headteacher@burham.kent.sch.uk</t>
  </si>
  <si>
    <t>West Street</t>
  </si>
  <si>
    <t>Harrietsham</t>
  </si>
  <si>
    <t>ME17 1JZ</t>
  </si>
  <si>
    <t>01622 859261</t>
  </si>
  <si>
    <t>office@harrietsham.kent.sch.uk</t>
  </si>
  <si>
    <t>Lower Street</t>
  </si>
  <si>
    <t>Leeds</t>
  </si>
  <si>
    <t>ME17 1RL</t>
  </si>
  <si>
    <t>01622 861398</t>
  </si>
  <si>
    <t>headteacher@leeds-broomfield.kent.sch.uk</t>
  </si>
  <si>
    <t>Douglas Road</t>
  </si>
  <si>
    <t>ME16 8ER</t>
  </si>
  <si>
    <t>01622 751502</t>
  </si>
  <si>
    <t>office@st-michaels-junior.kent.sch.uk</t>
  </si>
  <si>
    <t>01622 751398</t>
  </si>
  <si>
    <t>office@st-michaels-infant.kent.sch.uk</t>
  </si>
  <si>
    <t>The Landway</t>
  </si>
  <si>
    <t>ME14 4BL</t>
  </si>
  <si>
    <t>01622 737685</t>
  </si>
  <si>
    <t>manager@thurnham-infant.kent.sch.uk</t>
  </si>
  <si>
    <t>Trottiscliffe</t>
  </si>
  <si>
    <t>ME19 5EB</t>
  </si>
  <si>
    <t>01732 822803</t>
  </si>
  <si>
    <t>office@trottiscliffe.kent.sch.uk</t>
  </si>
  <si>
    <t>Ulcombe</t>
  </si>
  <si>
    <t>ME17 1DU</t>
  </si>
  <si>
    <t>01622 842903</t>
  </si>
  <si>
    <t>office@ulcombe.kent.sch.uk</t>
  </si>
  <si>
    <t>147 Bow Road</t>
  </si>
  <si>
    <t>Wateringbury</t>
  </si>
  <si>
    <t>ME18 5EA</t>
  </si>
  <si>
    <t>01622 812199</t>
  </si>
  <si>
    <t>office@wateringbury.kent.sch.uk</t>
  </si>
  <si>
    <t>Wouldham</t>
  </si>
  <si>
    <t>nr Burham</t>
  </si>
  <si>
    <t>ME1 3TS</t>
  </si>
  <si>
    <t>01634 861434</t>
  </si>
  <si>
    <t>office@wouldham.kent.sch.uk</t>
  </si>
  <si>
    <t>Old London Road</t>
  </si>
  <si>
    <t>WROTHAM</t>
  </si>
  <si>
    <t>TN15 7DL</t>
  </si>
  <si>
    <t>01732 882401</t>
  </si>
  <si>
    <t>admin@st-georges-wrotham.kent.sch.uk</t>
  </si>
  <si>
    <t>Collier Street</t>
  </si>
  <si>
    <t>MARDEN</t>
  </si>
  <si>
    <t>TN12 9RR</t>
  </si>
  <si>
    <t>01892 730264</t>
  </si>
  <si>
    <t>headteacher@collier-street.kent.sch.uk</t>
  </si>
  <si>
    <t>Darman Lane</t>
  </si>
  <si>
    <t>Laddingford</t>
  </si>
  <si>
    <t>ME18 6BL</t>
  </si>
  <si>
    <t>01622 871270</t>
  </si>
  <si>
    <t>headteacher@laddingford.kent.sch.uk</t>
  </si>
  <si>
    <t>Vicarage Road</t>
  </si>
  <si>
    <t>YALDING</t>
  </si>
  <si>
    <t>ME18 6DP</t>
  </si>
  <si>
    <t>01622 814298</t>
  </si>
  <si>
    <t>headteacher@yalding.kent.sch.uk</t>
  </si>
  <si>
    <t>Water Lane</t>
  </si>
  <si>
    <t>Ospringe</t>
  </si>
  <si>
    <t>ME13 8TX</t>
  </si>
  <si>
    <t>01795 532004</t>
  </si>
  <si>
    <t>headteacher@ospringe.org</t>
  </si>
  <si>
    <t>Forstal</t>
  </si>
  <si>
    <t>Hernehill</t>
  </si>
  <si>
    <t>ME13 9JG</t>
  </si>
  <si>
    <t>01227 751322</t>
  </si>
  <si>
    <t>office@hernhill.kent.sch.uk</t>
  </si>
  <si>
    <t>Newington</t>
  </si>
  <si>
    <t>ME9 7LB</t>
  </si>
  <si>
    <t>01795 842300</t>
  </si>
  <si>
    <t>headteacher@newington.kent.sch.uk</t>
  </si>
  <si>
    <t>Station Road</t>
  </si>
  <si>
    <t>Teynham</t>
  </si>
  <si>
    <t>ME9 9BQ</t>
  </si>
  <si>
    <t>01795 521217</t>
  </si>
  <si>
    <t>headteacher@teynham.kent.sch.uk</t>
  </si>
  <si>
    <t>Barham</t>
  </si>
  <si>
    <t>CT4 6NX</t>
  </si>
  <si>
    <t>01227 831312</t>
  </si>
  <si>
    <t>office@barham.kent.sch.uk</t>
  </si>
  <si>
    <t>Bridge and Patrixbourne CEP School</t>
  </si>
  <si>
    <t>Conyngham Lane</t>
  </si>
  <si>
    <t>Bridge</t>
  </si>
  <si>
    <t>CT4 5JX</t>
  </si>
  <si>
    <t>01227 830276</t>
  </si>
  <si>
    <t>office@bridge.kent.sch.uk</t>
  </si>
  <si>
    <t>Chislet</t>
  </si>
  <si>
    <t>CT3 4DU</t>
  </si>
  <si>
    <t>01227 860295</t>
  </si>
  <si>
    <t>office@chislet.kent.sch.uk</t>
  </si>
  <si>
    <t>Littlebourne</t>
  </si>
  <si>
    <t>CT3 1XS</t>
  </si>
  <si>
    <t>01227 721671</t>
  </si>
  <si>
    <t>office@littlebourne.kent.sch.uk</t>
  </si>
  <si>
    <t>CT5 1DA</t>
  </si>
  <si>
    <t>01227 272977</t>
  </si>
  <si>
    <t>office@st-alphege.kent.sch.uk</t>
  </si>
  <si>
    <t>Wickhambreaux</t>
  </si>
  <si>
    <t>CT3 1RN</t>
  </si>
  <si>
    <t>01227 721300</t>
  </si>
  <si>
    <t>headteacher@wickhambreaux.kent.sch.uk</t>
  </si>
  <si>
    <t>Biddenden</t>
  </si>
  <si>
    <t>TN27 8AL</t>
  </si>
  <si>
    <t>01580 291424</t>
  </si>
  <si>
    <t>annette@john-mayne.kent.sch.uk</t>
  </si>
  <si>
    <t>Brabourne</t>
  </si>
  <si>
    <t>TN25 5LQ</t>
  </si>
  <si>
    <t>01303 813276</t>
  </si>
  <si>
    <t>headteacher@brabourne.kent.sch.uk</t>
  </si>
  <si>
    <t>Brookland</t>
  </si>
  <si>
    <t>ROMNEY MARSH</t>
  </si>
  <si>
    <t>TN29 9QR</t>
  </si>
  <si>
    <t>01797 344317</t>
  </si>
  <si>
    <t>headteacher@brookland.kent.sch.uk</t>
  </si>
  <si>
    <t>School Hill</t>
  </si>
  <si>
    <t>Chilham</t>
  </si>
  <si>
    <t>CT4 8DE</t>
  </si>
  <si>
    <t>01227 730442</t>
  </si>
  <si>
    <t>office@chilham.kent.sch.uk</t>
  </si>
  <si>
    <t>High Halden</t>
  </si>
  <si>
    <t>TN26 3JB</t>
  </si>
  <si>
    <t>01233 850285</t>
  </si>
  <si>
    <t>headteacher@high-halden.kent.sch.uk</t>
  </si>
  <si>
    <t>Woodchurch</t>
  </si>
  <si>
    <t>TN26 3QJ</t>
  </si>
  <si>
    <t>01233 860232</t>
  </si>
  <si>
    <t>office@woodchurch.kent.sch.uk</t>
  </si>
  <si>
    <t>Bodsham</t>
  </si>
  <si>
    <t>Elmsted</t>
  </si>
  <si>
    <t>TN25 5JQ</t>
  </si>
  <si>
    <t>01233 750374</t>
  </si>
  <si>
    <t>office@bodsham.kent.sch.uk</t>
  </si>
  <si>
    <t>Horn Street</t>
  </si>
  <si>
    <t>CT20 3JJ</t>
  </si>
  <si>
    <t>01303 238888</t>
  </si>
  <si>
    <t>headteacher@st-martins-folkestone.kent.sch.uk</t>
  </si>
  <si>
    <t>The Durlocks</t>
  </si>
  <si>
    <t>CT19 6AL</t>
  </si>
  <si>
    <t>01303 255400</t>
  </si>
  <si>
    <t>finance@st-peters-folkestone.kent.sch.uk</t>
  </si>
  <si>
    <t>Seabrook Road</t>
  </si>
  <si>
    <t>CT21 5RL</t>
  </si>
  <si>
    <t>01303 238429</t>
  </si>
  <si>
    <t>office@seabrook.kent.sch.uk</t>
  </si>
  <si>
    <t>Lyminge</t>
  </si>
  <si>
    <t>CT18 8JA</t>
  </si>
  <si>
    <t>01303 862367</t>
  </si>
  <si>
    <t>office@lyminge.kent.sch.uk</t>
  </si>
  <si>
    <t>Octavian Drive</t>
  </si>
  <si>
    <t>Lympne</t>
  </si>
  <si>
    <t>CT21 4JG</t>
  </si>
  <si>
    <t>01303 268041</t>
  </si>
  <si>
    <t>office@lympne.kent.sch.uk</t>
  </si>
  <si>
    <t>Bossingham Road</t>
  </si>
  <si>
    <t>Stelling Minnis</t>
  </si>
  <si>
    <t>CT4 6DU</t>
  </si>
  <si>
    <t>01227 709218</t>
  </si>
  <si>
    <t>office@stelling-minnis.kent.sch.uk</t>
  </si>
  <si>
    <t>Stowting Hill</t>
  </si>
  <si>
    <t>Stowting</t>
  </si>
  <si>
    <t>TN25 6BE</t>
  </si>
  <si>
    <t>01303 862375</t>
  </si>
  <si>
    <t>office@stowting.kent.sch.uk</t>
  </si>
  <si>
    <t>Stockham Lane</t>
  </si>
  <si>
    <t>Selsted</t>
  </si>
  <si>
    <t>CT15 7HH</t>
  </si>
  <si>
    <t>01303 844286</t>
  </si>
  <si>
    <t>office@selsted.kent.sch.uk</t>
  </si>
  <si>
    <t>Cooks Lea</t>
  </si>
  <si>
    <t>Eastry</t>
  </si>
  <si>
    <t>CT13 0LR</t>
  </si>
  <si>
    <t>01304 611360</t>
  </si>
  <si>
    <t>headteacher@eastry.kent.sch.uk</t>
  </si>
  <si>
    <t>Goodnestone</t>
  </si>
  <si>
    <t>CT3 1PQ</t>
  </si>
  <si>
    <t>01304 840329</t>
  </si>
  <si>
    <t>manager@goodnestone.kent.sch.uk</t>
  </si>
  <si>
    <t>Burgoyne Heights</t>
  </si>
  <si>
    <t>Guston</t>
  </si>
  <si>
    <t>CT15 5LR</t>
  </si>
  <si>
    <t>01304 206847</t>
  </si>
  <si>
    <t>office@guston.kent.sch.uk</t>
  </si>
  <si>
    <t>Nonington</t>
  </si>
  <si>
    <t>CT15 4LB</t>
  </si>
  <si>
    <t>01304 840348</t>
  </si>
  <si>
    <t>headteacher@nonington.kent.sch.uk</t>
  </si>
  <si>
    <t>Kingsdown and Ringwould CEP School</t>
  </si>
  <si>
    <t>Coldred Road</t>
  </si>
  <si>
    <t>Shepherdswell</t>
  </si>
  <si>
    <t>CT15 7LF</t>
  </si>
  <si>
    <t>01304 830312</t>
  </si>
  <si>
    <t>deedamms@sibertswold.kent.sch.uk</t>
  </si>
  <si>
    <t>Park Lane</t>
  </si>
  <si>
    <t>BIRCHINGTON</t>
  </si>
  <si>
    <t>CT7 0AS</t>
  </si>
  <si>
    <t>01843 841046</t>
  </si>
  <si>
    <t>admin@birchington.kent.sch.uk</t>
  </si>
  <si>
    <t>St John's Road</t>
  </si>
  <si>
    <t>CT9 1LU</t>
  </si>
  <si>
    <t>01843 223237</t>
  </si>
  <si>
    <t>office@holy-trinity-margate.kent.sch.uk</t>
  </si>
  <si>
    <t>Elm Grove</t>
  </si>
  <si>
    <t>CT8 8LD</t>
  </si>
  <si>
    <t>01843 831707</t>
  </si>
  <si>
    <t>office@st-saviours.kent.sch.uk</t>
  </si>
  <si>
    <t>Minster CEP School</t>
  </si>
  <si>
    <t>Molineux Road</t>
  </si>
  <si>
    <t>MINSTER</t>
  </si>
  <si>
    <t>CT12 4PS</t>
  </si>
  <si>
    <t>01843 821384</t>
  </si>
  <si>
    <t>finance@minster-ramsgate.kent.sch.uk</t>
  </si>
  <si>
    <t>Monkton</t>
  </si>
  <si>
    <t>CT12 4JQ</t>
  </si>
  <si>
    <t>01843 821394</t>
  </si>
  <si>
    <t>office@monkton.kent.sch.uk</t>
  </si>
  <si>
    <t>Down Barton Road</t>
  </si>
  <si>
    <t>St Nicholas-at-Wade</t>
  </si>
  <si>
    <t>CT7 0PY</t>
  </si>
  <si>
    <t>01843 847253</t>
  </si>
  <si>
    <t>office@st-nicholas-birchington.kent.sch.uk</t>
  </si>
  <si>
    <t>Frittenden</t>
  </si>
  <si>
    <t>TN17 2DD</t>
  </si>
  <si>
    <t>01580 852250</t>
  </si>
  <si>
    <t>headteacher@frittenden.kent.sch.uk</t>
  </si>
  <si>
    <t>Stisted Way</t>
  </si>
  <si>
    <t>Egerton</t>
  </si>
  <si>
    <t>TN27 9DR</t>
  </si>
  <si>
    <t>01233 756274</t>
  </si>
  <si>
    <t>office@egerton.kent.sch.uk</t>
  </si>
  <si>
    <t>Seal Chart</t>
  </si>
  <si>
    <t>TN15 0LN</t>
  </si>
  <si>
    <t>01732 761393</t>
  </si>
  <si>
    <t>headteacher@st-lawrence-sevenoaks.kent.sch.uk</t>
  </si>
  <si>
    <t>Boughton</t>
  </si>
  <si>
    <t>ME13 9AW</t>
  </si>
  <si>
    <t>01227 751431</t>
  </si>
  <si>
    <t>office@bad.kent.sch.uk</t>
  </si>
  <si>
    <t>Lady Joanna Thornhill (Endowed) Primary School</t>
  </si>
  <si>
    <t>Bridge Street</t>
  </si>
  <si>
    <t>Wye</t>
  </si>
  <si>
    <t>TN25 5EA</t>
  </si>
  <si>
    <t>01233 812781</t>
  </si>
  <si>
    <t>office@ladyj.kent.sch.uk</t>
  </si>
  <si>
    <t>St Peter's Grove</t>
  </si>
  <si>
    <t>CT1 2DH</t>
  </si>
  <si>
    <t>01227 464392</t>
  </si>
  <si>
    <t>office@st-peters-canterbury.kent.sch.uk</t>
  </si>
  <si>
    <t>Powder Mill Lane</t>
  </si>
  <si>
    <t>Southborough</t>
  </si>
  <si>
    <t>TN4 9DY</t>
  </si>
  <si>
    <t>01892 528098</t>
  </si>
  <si>
    <t>office@st-matthews.kent.sch.uk</t>
  </si>
  <si>
    <t>Palmers Close</t>
  </si>
  <si>
    <t>Herne</t>
  </si>
  <si>
    <t>CT6 7AH</t>
  </si>
  <si>
    <t>01227 740793</t>
  </si>
  <si>
    <t>office@herne-infant.kent.sch.uk</t>
  </si>
  <si>
    <t>Longfield</t>
  </si>
  <si>
    <t>DA3 7PW</t>
  </si>
  <si>
    <t>01474 703398</t>
  </si>
  <si>
    <t>office@langafel.kent.sch.uk</t>
  </si>
  <si>
    <t>Broomhill Park</t>
  </si>
  <si>
    <t>TN4 0JY</t>
  </si>
  <si>
    <t>01892 529682</t>
  </si>
  <si>
    <t>office@southborough.kent.sch.uk</t>
  </si>
  <si>
    <t>Fawkham Road</t>
  </si>
  <si>
    <t>West Kingsdown</t>
  </si>
  <si>
    <t>TN15 6JP</t>
  </si>
  <si>
    <t>01474 853484</t>
  </si>
  <si>
    <t>office@west-kingsdown.kent.sch.uk</t>
  </si>
  <si>
    <t>John Wesley School</t>
  </si>
  <si>
    <t>Cuckoo Lane</t>
  </si>
  <si>
    <t>TN23 5LW</t>
  </si>
  <si>
    <t>01233 614660</t>
  </si>
  <si>
    <t>office@john-wesley.org.uk</t>
  </si>
  <si>
    <t>KNOCKHOLT</t>
  </si>
  <si>
    <t>TN14 7LS</t>
  </si>
  <si>
    <t>01959 532237</t>
  </si>
  <si>
    <t>headteacher@knockholt.kent.sch.uk</t>
  </si>
  <si>
    <t>Chipstead</t>
  </si>
  <si>
    <t>TN13 2SA</t>
  </si>
  <si>
    <t>01732 452895</t>
  </si>
  <si>
    <t>office@chevening.kent.sch.uk</t>
  </si>
  <si>
    <t>Colliers Green</t>
  </si>
  <si>
    <t>TN17 2LR</t>
  </si>
  <si>
    <t>01580 211335</t>
  </si>
  <si>
    <t>office@colliers-green.kent.sch.uk</t>
  </si>
  <si>
    <t>Common Road</t>
  </si>
  <si>
    <t>Sissinghurst</t>
  </si>
  <si>
    <t>TN17 2BH</t>
  </si>
  <si>
    <t>01580 713895</t>
  </si>
  <si>
    <t>office@sissinghurst.kent.sch.uk</t>
  </si>
  <si>
    <t>Hever</t>
  </si>
  <si>
    <t>TN8 7NH</t>
  </si>
  <si>
    <t>01732 862304</t>
  </si>
  <si>
    <t>office@hever.kent.sch.uk</t>
  </si>
  <si>
    <t>Penshurst</t>
  </si>
  <si>
    <t>TN11 8BX</t>
  </si>
  <si>
    <t>01892 870446</t>
  </si>
  <si>
    <t>office@penshurst.kent.sch.uk</t>
  </si>
  <si>
    <t>Plymouth Drive</t>
  </si>
  <si>
    <t>TN13 3RW</t>
  </si>
  <si>
    <t>01732 452851</t>
  </si>
  <si>
    <t>office@ladyboswells.kent.sch.uk</t>
  </si>
  <si>
    <t>Ide Hill</t>
  </si>
  <si>
    <t>TN14 6JT</t>
  </si>
  <si>
    <t>01732 750389</t>
  </si>
  <si>
    <t>headteacher@ide-hill.kent.sch.uk</t>
  </si>
  <si>
    <t>Quarry Road</t>
  </si>
  <si>
    <t>TN1 2EY</t>
  </si>
  <si>
    <t>01892 522958</t>
  </si>
  <si>
    <t>office@st-barnabas.kent.sch.uk</t>
  </si>
  <si>
    <t>01892 522301</t>
  </si>
  <si>
    <t>office@st-james-infant.kent.sch.uk</t>
  </si>
  <si>
    <t>Bishops Lane</t>
  </si>
  <si>
    <t>Hunton</t>
  </si>
  <si>
    <t>ME15 0SJ</t>
  </si>
  <si>
    <t>01622 820360</t>
  </si>
  <si>
    <t>office@hunton.kent.sch.uk</t>
  </si>
  <si>
    <t>Maidstone Road</t>
  </si>
  <si>
    <t>St. Mary's Platt</t>
  </si>
  <si>
    <t>TN15 8JY</t>
  </si>
  <si>
    <t>01732 882596</t>
  </si>
  <si>
    <t>office@platt.kent.sch.uk</t>
  </si>
  <si>
    <t>Bapchild</t>
  </si>
  <si>
    <t>ME9 9NL</t>
  </si>
  <si>
    <t>01795 424143</t>
  </si>
  <si>
    <t>office@bapchild.kent.sch.uk</t>
  </si>
  <si>
    <t>Hartlip</t>
  </si>
  <si>
    <t>ME9 7TL</t>
  </si>
  <si>
    <t>01795 842473</t>
  </si>
  <si>
    <t>headteacher@hartlip.kent.sch.uk</t>
  </si>
  <si>
    <t>Tunstall Road</t>
  </si>
  <si>
    <t>Tunstall</t>
  </si>
  <si>
    <t>ME9 8DX</t>
  </si>
  <si>
    <t>01795 472895</t>
  </si>
  <si>
    <t>office@tunstall.kent.sch.uk</t>
  </si>
  <si>
    <t>CT6 7AL</t>
  </si>
  <si>
    <t>01227 374069</t>
  </si>
  <si>
    <t>office@herne-junior.kent.sch.uk</t>
  </si>
  <si>
    <t>CT5 1AY</t>
  </si>
  <si>
    <t>01227 273630</t>
  </si>
  <si>
    <t>office@whitstable-endowed.kent.sch.uk</t>
  </si>
  <si>
    <t>Western Avenue</t>
  </si>
  <si>
    <t>TN23 1ND</t>
  </si>
  <si>
    <t>01233 625531</t>
  </si>
  <si>
    <t>admin1@st-marys-ashford.kent.sch.uk</t>
  </si>
  <si>
    <t>Wittersham</t>
  </si>
  <si>
    <t>TENTERDEN</t>
  </si>
  <si>
    <t>TN30 7EA</t>
  </si>
  <si>
    <t>01797 270329</t>
  </si>
  <si>
    <t>office@wittersham.kent.sch.uk</t>
  </si>
  <si>
    <t>Elham</t>
  </si>
  <si>
    <t>CT4 6TT</t>
  </si>
  <si>
    <t>01303 840325</t>
  </si>
  <si>
    <t>secretary@elhamprimary.co.uk</t>
  </si>
  <si>
    <t>Grange Road</t>
  </si>
  <si>
    <t>Saltwood</t>
  </si>
  <si>
    <t>CT21 4QS</t>
  </si>
  <si>
    <t>01303 266058</t>
  </si>
  <si>
    <t>enquiries@saltwood.kent.sch.uk</t>
  </si>
  <si>
    <t>Ash</t>
  </si>
  <si>
    <t>CT3 2JD</t>
  </si>
  <si>
    <t>01304 812539</t>
  </si>
  <si>
    <t>headteacher@cartwright-kelsey.kent.sch.uk</t>
  </si>
  <si>
    <t>Laureston Place</t>
  </si>
  <si>
    <t>CT16 1QX</t>
  </si>
  <si>
    <t>01304 206887</t>
  </si>
  <si>
    <t>headteacher@st-marys-dover.kent.sch.uk</t>
  </si>
  <si>
    <t>CT10 3EP</t>
  </si>
  <si>
    <t>01843 861430</t>
  </si>
  <si>
    <t>office@st-peters-broadstairs.kent.sch.uk</t>
  </si>
  <si>
    <t>Dumpton Park Drive</t>
  </si>
  <si>
    <t>CT10 1RR</t>
  </si>
  <si>
    <t>01843 860744</t>
  </si>
  <si>
    <t>headteacher@holy-trinity-broadstairs.kent.sch.uk</t>
  </si>
  <si>
    <t>St Marys Road</t>
  </si>
  <si>
    <t>BR8 7BU</t>
  </si>
  <si>
    <t>01322 665212</t>
  </si>
  <si>
    <t>office@st-marys-swanley.kent.sch.uk</t>
  </si>
  <si>
    <t>St Johns Road</t>
  </si>
  <si>
    <t>CT21 4BE</t>
  </si>
  <si>
    <t>01303 266578</t>
  </si>
  <si>
    <t>schoolsecretary@st-augustines-hythe.kent.sch.uk</t>
  </si>
  <si>
    <t>Dane Park Road</t>
  </si>
  <si>
    <t>CT11 7LS</t>
  </si>
  <si>
    <t>01843 585555</t>
  </si>
  <si>
    <t>admin@st-ethelberts.kent.sch.uk</t>
  </si>
  <si>
    <t>Littlebrook Manor Way</t>
  </si>
  <si>
    <t>Temple Hill</t>
  </si>
  <si>
    <t>DA1 5EA</t>
  </si>
  <si>
    <t>01322 225173</t>
  </si>
  <si>
    <t>secretary@st-anselms.kent.sch.uk</t>
  </si>
  <si>
    <t>King Edward Avenue</t>
  </si>
  <si>
    <t>DA1 2HX</t>
  </si>
  <si>
    <t>01322 222759</t>
  </si>
  <si>
    <t>office@our-ladys.kent.sch.uk</t>
  </si>
  <si>
    <t>99 Military Road</t>
  </si>
  <si>
    <t>CT1 1NE</t>
  </si>
  <si>
    <t>01227 462539</t>
  </si>
  <si>
    <t>office@st-thomas-canterbury.kent.sch.uk</t>
  </si>
  <si>
    <t>Phoenix Community Primary School</t>
  </si>
  <si>
    <t>Belmont Road</t>
  </si>
  <si>
    <t>TN24 9LS</t>
  </si>
  <si>
    <t>01233 622510</t>
  </si>
  <si>
    <t>officemanager@phoenix-primary.kent.sch.uk</t>
  </si>
  <si>
    <t>Downsview Primary School</t>
  </si>
  <si>
    <t>Beech Avenue</t>
  </si>
  <si>
    <t>BR8 8AU</t>
  </si>
  <si>
    <t>01322 662594</t>
  </si>
  <si>
    <t>admin@downsview-primary.kent.sch.uk</t>
  </si>
  <si>
    <t>Oxford Road</t>
  </si>
  <si>
    <t>Shepway</t>
  </si>
  <si>
    <t>ME15 8DF</t>
  </si>
  <si>
    <t>01622 758538</t>
  </si>
  <si>
    <t>office@greenfieldscps.kent.sch.uk</t>
  </si>
  <si>
    <t>Cinque Ports Avenue</t>
  </si>
  <si>
    <t>CT21 6HS</t>
  </si>
  <si>
    <t>01303 267802</t>
  </si>
  <si>
    <t>headteacher@hythebay.kent.sch.uk</t>
  </si>
  <si>
    <t>Sidney Street</t>
  </si>
  <si>
    <t>CT19 6HG</t>
  </si>
  <si>
    <t>01303 251583</t>
  </si>
  <si>
    <t>office@castlehill.kent.sch.uk</t>
  </si>
  <si>
    <t>Talbot Road</t>
  </si>
  <si>
    <t>Allington</t>
  </si>
  <si>
    <t>ME16 0HB</t>
  </si>
  <si>
    <t>01622 750084</t>
  </si>
  <si>
    <t>office@palacewood.kent.sch.uk</t>
  </si>
  <si>
    <t>Hextable Primary School</t>
  </si>
  <si>
    <t>Rowhill Road</t>
  </si>
  <si>
    <t>Hextable</t>
  </si>
  <si>
    <t>BR8 7RL</t>
  </si>
  <si>
    <t>01322 663792</t>
  </si>
  <si>
    <t>office@hextable-primary.kent.sch.uk</t>
  </si>
  <si>
    <t>Oak Tree Road</t>
  </si>
  <si>
    <t>TN23 4QR</t>
  </si>
  <si>
    <t>01233 631259</t>
  </si>
  <si>
    <t>headteacher@ashfordoaks.kent.sch.uk</t>
  </si>
  <si>
    <t>Joy Lane Primary School</t>
  </si>
  <si>
    <t>Joy Lane</t>
  </si>
  <si>
    <t>CT5 4LT</t>
  </si>
  <si>
    <t>01227 261430</t>
  </si>
  <si>
    <t>office@joylane.kent.sch.uk</t>
  </si>
  <si>
    <t>Hornbeam Primary School</t>
  </si>
  <si>
    <t>Rusthall</t>
  </si>
  <si>
    <t>TN4 8RZ</t>
  </si>
  <si>
    <t>01892 520582</t>
  </si>
  <si>
    <t>office@rusthall-cep.kent.sch.uk</t>
  </si>
  <si>
    <t>Green Park Community Primary School</t>
  </si>
  <si>
    <t>The Linces</t>
  </si>
  <si>
    <t>Buckland</t>
  </si>
  <si>
    <t>CT16 2BN</t>
  </si>
  <si>
    <t>01304 822663</t>
  </si>
  <si>
    <t>office@greenpark.kent.sch.uk</t>
  </si>
  <si>
    <t>Westfield Road</t>
  </si>
  <si>
    <t>CT9 5PA</t>
  </si>
  <si>
    <t>01843 221877</t>
  </si>
  <si>
    <t>secretary@garlinge.kent.sch.uk</t>
  </si>
  <si>
    <t>Princess Margaret Avenue</t>
  </si>
  <si>
    <t>CT12 6HX</t>
  </si>
  <si>
    <t>01843 593412</t>
  </si>
  <si>
    <t>headteacher@newington-ramsgate.kent.sch.uk</t>
  </si>
  <si>
    <t>Hurst Road</t>
  </si>
  <si>
    <t>TN24 9RR</t>
  </si>
  <si>
    <t>01233 630201</t>
  </si>
  <si>
    <t>office@goatlees.kent.sch.uk</t>
  </si>
  <si>
    <t>Heath Lane</t>
  </si>
  <si>
    <t>DA1 2LY</t>
  </si>
  <si>
    <t>01322 224309 / 223187</t>
  </si>
  <si>
    <t>admin@dstc.kent.sch.uk</t>
  </si>
  <si>
    <t>Hall Road</t>
  </si>
  <si>
    <t>DA11 8AQ</t>
  </si>
  <si>
    <t>01474 831020</t>
  </si>
  <si>
    <t>info@northfleetgirls.kent.sch.uk</t>
  </si>
  <si>
    <t>Southfield Road</t>
  </si>
  <si>
    <t>TN4 9UJ</t>
  </si>
  <si>
    <t>01892 520902</t>
  </si>
  <si>
    <t>admin@twggs.kent.sch.uk</t>
  </si>
  <si>
    <t>Tunbridge Wells Grammar School for Boys</t>
  </si>
  <si>
    <t>TN4 9XB</t>
  </si>
  <si>
    <t>01892 529551</t>
  </si>
  <si>
    <t>thegrammarschool@twgsboys.kent.sch.uk</t>
  </si>
  <si>
    <t>Malling Road</t>
  </si>
  <si>
    <t>ME6 5HS</t>
  </si>
  <si>
    <t>01634 240416</t>
  </si>
  <si>
    <t>office@holmesdale.kent.sch.uk</t>
  </si>
  <si>
    <t>Dover Grammar School for Girls</t>
  </si>
  <si>
    <t>Frith Road</t>
  </si>
  <si>
    <t>CT16 2PZ</t>
  </si>
  <si>
    <t>01304 206625</t>
  </si>
  <si>
    <t>enquiries@dggs.kent.sch.uk</t>
  </si>
  <si>
    <t>Barton Road</t>
  </si>
  <si>
    <t>ME15 7BT</t>
  </si>
  <si>
    <t>01622 752101</t>
  </si>
  <si>
    <t>school@mgs-kent.org.uk</t>
  </si>
  <si>
    <t>Maidstone Grammar School for Girls</t>
  </si>
  <si>
    <t>Buckland Road</t>
  </si>
  <si>
    <t>ME16 0SF</t>
  </si>
  <si>
    <t>01622 752103</t>
  </si>
  <si>
    <t>central@mggs.org</t>
  </si>
  <si>
    <t>Old Dover Road</t>
  </si>
  <si>
    <t>CT1 3EW</t>
  </si>
  <si>
    <t>01227 463711</t>
  </si>
  <si>
    <t>tkelk@langton.kent.sch.uk</t>
  </si>
  <si>
    <t>Brook Street</t>
  </si>
  <si>
    <t>TN9 2PN</t>
  </si>
  <si>
    <t>01732 770880</t>
  </si>
  <si>
    <t>enquiries@judd.kent.sch.uk</t>
  </si>
  <si>
    <t>Roberts Road</t>
  </si>
  <si>
    <t>ME6 5HL</t>
  </si>
  <si>
    <t>01634 241251</t>
  </si>
  <si>
    <t>office@snodland.kent.sch.uk</t>
  </si>
  <si>
    <t>Borough Green Primary School</t>
  </si>
  <si>
    <t>School Approach</t>
  </si>
  <si>
    <t>BOROUGH GREEN</t>
  </si>
  <si>
    <t>TN15 8JZ</t>
  </si>
  <si>
    <t>01732 883459</t>
  </si>
  <si>
    <t>school.office@bgpschool.kent.sch.uk</t>
  </si>
  <si>
    <t>Roseacre Junior School</t>
  </si>
  <si>
    <t>01622 737843</t>
  </si>
  <si>
    <t>office@roseacre.kent.sch.uk</t>
  </si>
  <si>
    <t>Herne Bay Junior School</t>
  </si>
  <si>
    <t>CT6 5DA</t>
  </si>
  <si>
    <t>01227 374608</t>
  </si>
  <si>
    <t>office@hernebay-jun.kent.sch.uk</t>
  </si>
  <si>
    <t>Queens Road</t>
  </si>
  <si>
    <t>ME16 0LB</t>
  </si>
  <si>
    <t>01622 771540 opt 4</t>
  </si>
  <si>
    <t>office@st-francis.kent.sch.uk</t>
  </si>
  <si>
    <t>New Road</t>
  </si>
  <si>
    <t>Ditton</t>
  </si>
  <si>
    <t>ME20 6AE</t>
  </si>
  <si>
    <t>01732 843446</t>
  </si>
  <si>
    <t>schooloffice@ditton-jun.kent.sch.uk</t>
  </si>
  <si>
    <t>Ditton Infant School</t>
  </si>
  <si>
    <t>Pear Tree Avenue</t>
  </si>
  <si>
    <t>ME20 6EB</t>
  </si>
  <si>
    <t>01732 844107</t>
  </si>
  <si>
    <t>secretary@ditton-inf.kent.sch.uk</t>
  </si>
  <si>
    <t>Chatsworth Road</t>
  </si>
  <si>
    <t>DA1 5AF</t>
  </si>
  <si>
    <t>01322 224474</t>
  </si>
  <si>
    <t>schoolsecretary@holytrinitydartford.co.uk</t>
  </si>
  <si>
    <t>Sycamore Drive</t>
  </si>
  <si>
    <t>BR8 7AY</t>
  </si>
  <si>
    <t>01322 663119</t>
  </si>
  <si>
    <t>headteacher@st-bartholomewsrc-pri.kent.sch.uk</t>
  </si>
  <si>
    <t>Greatstone Primary School</t>
  </si>
  <si>
    <t>Baldwin Road</t>
  </si>
  <si>
    <t>Greatstone-on-Sea</t>
  </si>
  <si>
    <t>NEW ROMNEY</t>
  </si>
  <si>
    <t>TN28 8SY</t>
  </si>
  <si>
    <t>01797 363916</t>
  </si>
  <si>
    <t>office@greatstoneschool.co.uk</t>
  </si>
  <si>
    <t>Wincheap Foundation Primary School</t>
  </si>
  <si>
    <t>Hollow Lane</t>
  </si>
  <si>
    <t>CT1 3SD</t>
  </si>
  <si>
    <t>01227 464134</t>
  </si>
  <si>
    <t>info@wincheap.kent.sch.uk</t>
  </si>
  <si>
    <t>01732 843667</t>
  </si>
  <si>
    <t>office@brookfield-jun.kent.sch.uk</t>
  </si>
  <si>
    <t>Harcourt Primary School</t>
  </si>
  <si>
    <t>Biggins Wood Road</t>
  </si>
  <si>
    <t>CT19 4NE</t>
  </si>
  <si>
    <t>01303 275294</t>
  </si>
  <si>
    <t>secretary@harcourt.kent.sch.uk</t>
  </si>
  <si>
    <t>Willesborough Junior School</t>
  </si>
  <si>
    <t>Highfield Road</t>
  </si>
  <si>
    <t>TN24 0JU</t>
  </si>
  <si>
    <t>01233 620405</t>
  </si>
  <si>
    <t>headteacher@willesborough-js.kent.sch.uk</t>
  </si>
  <si>
    <t>Fleetdown Primary School</t>
  </si>
  <si>
    <t>Thamesview School</t>
  </si>
  <si>
    <t>Thong Lane</t>
  </si>
  <si>
    <t>DA12 4LF</t>
  </si>
  <si>
    <t>01474 566552</t>
  </si>
  <si>
    <t>school@thamesview.kent.sch.uk</t>
  </si>
  <si>
    <t>Teapot Lane</t>
  </si>
  <si>
    <t>ME20 7JU</t>
  </si>
  <si>
    <t>01622 717341</t>
  </si>
  <si>
    <t>info@aylesford.kent.sch.uk</t>
  </si>
  <si>
    <t>Nackington Road</t>
  </si>
  <si>
    <t>CT4 7AS</t>
  </si>
  <si>
    <t>01227 463567</t>
  </si>
  <si>
    <t>office@thelangton.kent.sch.uk</t>
  </si>
  <si>
    <t>Beech Road</t>
  </si>
  <si>
    <t>East Malling</t>
  </si>
  <si>
    <t>ME19 6DH</t>
  </si>
  <si>
    <t>01732 840995</t>
  </si>
  <si>
    <t>office@themallingschool.kent.sch.uk</t>
  </si>
  <si>
    <t>St Stephens Hill</t>
  </si>
  <si>
    <t>CT2 7AP</t>
  </si>
  <si>
    <t>01227 765805</t>
  </si>
  <si>
    <t>admin@archbishops.kent.sch.uk</t>
  </si>
  <si>
    <t>Hugh Christie Technology College</t>
  </si>
  <si>
    <t>White Cottage Road</t>
  </si>
  <si>
    <t>TN10 4PU</t>
  </si>
  <si>
    <t>01732 353544</t>
  </si>
  <si>
    <t>admin@hughchristie.kent.sch.uk</t>
  </si>
  <si>
    <t>Westwood Road</t>
  </si>
  <si>
    <t>CT10 2LH</t>
  </si>
  <si>
    <t>01843 861696</t>
  </si>
  <si>
    <t>administrator@st-georgescofe-thanet.kent.sch.uk</t>
  </si>
  <si>
    <t>Northfleet Technology College</t>
  </si>
  <si>
    <t>Colyer Road</t>
  </si>
  <si>
    <t>DA11 8BG</t>
  </si>
  <si>
    <t>01474 533802</t>
  </si>
  <si>
    <t>office@ntc.kent.sch.uk</t>
  </si>
  <si>
    <t>Dover Grammar School for Boys</t>
  </si>
  <si>
    <t>Astor Avenue</t>
  </si>
  <si>
    <t>CT17 0DQ</t>
  </si>
  <si>
    <t>01304 206117</t>
  </si>
  <si>
    <t>headteacher@dovergramboys.kent.sch.uk</t>
  </si>
  <si>
    <t>Rochester Road</t>
  </si>
  <si>
    <t>DA12 2JW</t>
  </si>
  <si>
    <t>01474 534718</t>
  </si>
  <si>
    <t>office@stj.kent.sch.uk</t>
  </si>
  <si>
    <t>Newlands Lane</t>
  </si>
  <si>
    <t>Off Pysons Rd</t>
  </si>
  <si>
    <t>CT12 6RH</t>
  </si>
  <si>
    <t>01843 572500</t>
  </si>
  <si>
    <t>reception@rha.kent.sch.uk</t>
  </si>
  <si>
    <t>Broomhill Bank School</t>
  </si>
  <si>
    <t>Broomhill Road</t>
  </si>
  <si>
    <t>RUSTHALL</t>
  </si>
  <si>
    <t>TN3 0TB</t>
  </si>
  <si>
    <t>01892 510440</t>
  </si>
  <si>
    <t>info@broomhill-bank.kent.sch.uk</t>
  </si>
  <si>
    <t>Valence School</t>
  </si>
  <si>
    <t>Westerham Road</t>
  </si>
  <si>
    <t>TN16 1QN</t>
  </si>
  <si>
    <t>01959 562156</t>
  </si>
  <si>
    <t>valence@valence.kent.sch.uk</t>
  </si>
  <si>
    <t>Bower Grove School</t>
  </si>
  <si>
    <t>Fant Lane</t>
  </si>
  <si>
    <t>ME16 8NL</t>
  </si>
  <si>
    <t>01622 726773</t>
  </si>
  <si>
    <t>office@bower-grove.kent.sch.uk</t>
  </si>
  <si>
    <t>St Anthonys Way</t>
  </si>
  <si>
    <t>CT9 3RA</t>
  </si>
  <si>
    <t>01843 292015</t>
  </si>
  <si>
    <t>headteacher@st-anthonys.kent.sch.uk</t>
  </si>
  <si>
    <t>01474 365485</t>
  </si>
  <si>
    <t>ifieldschool@aol.com</t>
  </si>
  <si>
    <t>01843 863891</t>
  </si>
  <si>
    <t>foreland@foreland.kent.sch.uk</t>
  </si>
  <si>
    <t>Goldwyn School</t>
  </si>
  <si>
    <t>Godinton Lane</t>
  </si>
  <si>
    <t>Great Chart</t>
  </si>
  <si>
    <t>TN23 3BT</t>
  </si>
  <si>
    <t>01233 622958 ext 0</t>
  </si>
  <si>
    <t>headteacher@goldwyn.kent.sch.uk</t>
  </si>
  <si>
    <t>Park Farm Road</t>
  </si>
  <si>
    <t>Folkestone</t>
  </si>
  <si>
    <t>CT19 5DN</t>
  </si>
  <si>
    <t>01303 847555</t>
  </si>
  <si>
    <t>Rowhill School</t>
  </si>
  <si>
    <t>01474 705377</t>
  </si>
  <si>
    <t>office@rowhill.kent.sch.uk</t>
  </si>
  <si>
    <t>Elms Vale Road</t>
  </si>
  <si>
    <t>CT17 9PS</t>
  </si>
  <si>
    <t>01304 201964</t>
  </si>
  <si>
    <t>office@elms.kent.sch.uk</t>
  </si>
  <si>
    <t>01732 771384 EXT 0</t>
  </si>
  <si>
    <t>office@ridge-view.kent.sch.uk</t>
  </si>
  <si>
    <t>Borough Green Road</t>
  </si>
  <si>
    <t>TN15 7RD</t>
  </si>
  <si>
    <t>01732 882111</t>
  </si>
  <si>
    <t>office@grangepark.kent.sch.uk</t>
  </si>
  <si>
    <t>Five Acre Wood School</t>
  </si>
  <si>
    <t>Boughton Lane</t>
  </si>
  <si>
    <t>ME15 9QF</t>
  </si>
  <si>
    <t>01622 743925</t>
  </si>
  <si>
    <t>office@five-acre.kent.sch.uk</t>
  </si>
  <si>
    <t>Stone Bay School</t>
  </si>
  <si>
    <t>70 Stone Road</t>
  </si>
  <si>
    <t>CT10 1EB</t>
  </si>
  <si>
    <t>01843 863421</t>
  </si>
  <si>
    <t>office@stone-bay.kent.sch.uk</t>
  </si>
  <si>
    <t>Cambridge Road</t>
  </si>
  <si>
    <t>CT1 3QQ</t>
  </si>
  <si>
    <t>01227 769220</t>
  </si>
  <si>
    <t>office@orchard.kent.sch.uk</t>
  </si>
  <si>
    <t>Holme Oak Close</t>
  </si>
  <si>
    <t>Nunnery Fields</t>
  </si>
  <si>
    <t>CT1 3JJ</t>
  </si>
  <si>
    <t>01227 464316</t>
  </si>
  <si>
    <t>office@st-nicholas.kent.sch.uk</t>
  </si>
  <si>
    <t>Portal House School</t>
  </si>
  <si>
    <t>St Margarets-at-Cliffe</t>
  </si>
  <si>
    <t>01304 853033</t>
  </si>
  <si>
    <t>headteacher@portal-house.kent.sch.uk</t>
  </si>
  <si>
    <t>Clockhouse</t>
  </si>
  <si>
    <t>TN23 4ER</t>
  </si>
  <si>
    <t>01233 621468</t>
  </si>
  <si>
    <t>mailbox@wyvern.kent.sch.uk</t>
  </si>
  <si>
    <t>Pembury Road</t>
  </si>
  <si>
    <t>TN2 4NE</t>
  </si>
  <si>
    <t>01892 823096</t>
  </si>
  <si>
    <t>office@oakley.kent.sch.uk</t>
  </si>
  <si>
    <t>Swanstree Avenue</t>
  </si>
  <si>
    <t>ME10 4NL</t>
  </si>
  <si>
    <t>01795 477788</t>
  </si>
  <si>
    <t>office@meadowfield.kent.sch.uk</t>
  </si>
  <si>
    <t>Ozengell Place</t>
  </si>
  <si>
    <t>Ramsgate</t>
  </si>
  <si>
    <t>CT12 6FH</t>
  </si>
  <si>
    <t>01843 570598</t>
  </si>
  <si>
    <t>secretary@laleham-gap.kent.sch.uk</t>
  </si>
  <si>
    <t>Trimmed Address</t>
  </si>
  <si>
    <t>Capital</t>
  </si>
  <si>
    <t>Revenue</t>
  </si>
  <si>
    <t>Salix</t>
  </si>
  <si>
    <t>Set up fee:</t>
  </si>
  <si>
    <t>Premises</t>
  </si>
  <si>
    <t>ICT</t>
  </si>
  <si>
    <t>Energy Efficiency</t>
  </si>
  <si>
    <t>3 years</t>
  </si>
  <si>
    <t>1 year</t>
  </si>
  <si>
    <t xml:space="preserve">From </t>
  </si>
  <si>
    <t>To</t>
  </si>
  <si>
    <t>Financial Difficulty</t>
  </si>
  <si>
    <t>4 years</t>
  </si>
  <si>
    <t>2 years</t>
  </si>
  <si>
    <t>5 years</t>
  </si>
  <si>
    <t>6 years</t>
  </si>
  <si>
    <t>7 years</t>
  </si>
  <si>
    <t>8 years</t>
  </si>
  <si>
    <t>9 years</t>
  </si>
  <si>
    <t>Amount of loan</t>
  </si>
  <si>
    <t xml:space="preserve">Title of Project </t>
  </si>
  <si>
    <t>Brief Description of Project</t>
  </si>
  <si>
    <t>D</t>
  </si>
  <si>
    <t>DDDDDD</t>
  </si>
  <si>
    <t>DD</t>
  </si>
  <si>
    <t>Section 1 - School details</t>
  </si>
  <si>
    <t>Expected cost of Project</t>
  </si>
  <si>
    <t>use dropdown box</t>
  </si>
  <si>
    <t>→</t>
  </si>
  <si>
    <t>Other Sources of funding</t>
  </si>
  <si>
    <t>Source details</t>
  </si>
  <si>
    <t>Amount £</t>
  </si>
  <si>
    <t>Total</t>
  </si>
  <si>
    <t>Date loan required from</t>
  </si>
  <si>
    <t>Set up Fee</t>
  </si>
  <si>
    <t>DDDDD</t>
  </si>
  <si>
    <t>schoolfinancereturns@theeducationpeople.org</t>
  </si>
  <si>
    <t>DDDDDDDDDDDDDDDDDD</t>
  </si>
  <si>
    <t>Interest rates</t>
  </si>
  <si>
    <t>BR</t>
  </si>
  <si>
    <t>Date of change</t>
  </si>
  <si>
    <t>Bank Interest rate</t>
  </si>
  <si>
    <t>1% above Bank rate</t>
  </si>
  <si>
    <t>0.75% above Bank rate</t>
  </si>
  <si>
    <t>0.5% above Bank rate</t>
  </si>
  <si>
    <t>Section 2 - Purpose of Loan</t>
  </si>
  <si>
    <t>Section 3 - Terms of Loan</t>
  </si>
  <si>
    <t>Section 4 - Cost of Project</t>
  </si>
  <si>
    <t>Section 5 - Loan details</t>
  </si>
  <si>
    <t>Section 6 - Loan application attachments</t>
  </si>
  <si>
    <t>Section 7 - For Schools Financial Services use only</t>
  </si>
  <si>
    <t>The following items must be attached to your application.  Please confirm below that they are included.</t>
  </si>
  <si>
    <r>
      <t xml:space="preserve">SCHOOL </t>
    </r>
    <r>
      <rPr>
        <b/>
        <sz val="16"/>
        <color theme="1"/>
        <rFont val="Arial"/>
        <family val="2"/>
      </rPr>
      <t>CAPITAL</t>
    </r>
    <r>
      <rPr>
        <sz val="16"/>
        <color theme="1"/>
        <rFont val="Arial"/>
        <family val="2"/>
      </rPr>
      <t xml:space="preserve"> LOAN SCHEME APPLICATION</t>
    </r>
  </si>
  <si>
    <r>
      <rPr>
        <sz val="8"/>
        <color theme="1"/>
        <rFont val="Calibri"/>
        <family val="2"/>
      </rPr>
      <t>↓</t>
    </r>
    <r>
      <rPr>
        <sz val="8"/>
        <color theme="1"/>
        <rFont val="Arial"/>
        <family val="2"/>
      </rPr>
      <t xml:space="preserve"> Select dropdown </t>
    </r>
    <r>
      <rPr>
        <sz val="8"/>
        <color theme="1"/>
        <rFont val="Calibri"/>
        <family val="2"/>
      </rPr>
      <t>↓</t>
    </r>
  </si>
  <si>
    <t>months</t>
  </si>
  <si>
    <t>DfE No.</t>
  </si>
  <si>
    <t>School Name</t>
  </si>
  <si>
    <t>Loan amount</t>
  </si>
  <si>
    <t>Start date</t>
  </si>
  <si>
    <t>Terms monthly</t>
  </si>
  <si>
    <t>Set up charge</t>
  </si>
  <si>
    <t>Rate Change Info</t>
  </si>
  <si>
    <t>Rate date(s)</t>
  </si>
  <si>
    <t>col num</t>
  </si>
  <si>
    <t>Above BR</t>
  </si>
  <si>
    <t>Loan Type</t>
  </si>
  <si>
    <t>End Date</t>
  </si>
  <si>
    <t>End date</t>
  </si>
  <si>
    <t>Annual rate</t>
  </si>
  <si>
    <t>Daily rate</t>
  </si>
  <si>
    <t>Interest</t>
  </si>
  <si>
    <t>Adj Loan</t>
  </si>
  <si>
    <t>Reduce monthly</t>
  </si>
  <si>
    <t>False count</t>
  </si>
  <si>
    <t>Year</t>
  </si>
  <si>
    <t>Month</t>
  </si>
  <si>
    <t>Balance</t>
  </si>
  <si>
    <t>Advance date</t>
  </si>
  <si>
    <t>Repayment</t>
  </si>
  <si>
    <t>Dfe No.</t>
  </si>
  <si>
    <t>School name</t>
  </si>
  <si>
    <t>wef</t>
  </si>
  <si>
    <t>Year End</t>
  </si>
  <si>
    <t>Final date</t>
  </si>
  <si>
    <t>Combi</t>
  </si>
  <si>
    <t>Final  dates</t>
  </si>
  <si>
    <t>Accounting</t>
  </si>
  <si>
    <t>Northfleet Nursery</t>
  </si>
  <si>
    <t xml:space="preserve">Please contact Schools Financial Services if you need advice on how to record </t>
  </si>
  <si>
    <t>Financial Year</t>
  </si>
  <si>
    <t>Repayments</t>
  </si>
  <si>
    <t>Payments</t>
  </si>
  <si>
    <t xml:space="preserve">this loan in your school accounts. </t>
  </si>
  <si>
    <t>Swale Inclusion Service</t>
  </si>
  <si>
    <t>Principal</t>
  </si>
  <si>
    <t>For your budget planning you will need to note that interest repayments should be</t>
  </si>
  <si>
    <t>Kent Health Needs Education Service</t>
  </si>
  <si>
    <t>charged to revenue while the principal repayments should be charged to capital.</t>
  </si>
  <si>
    <t>The Cedars</t>
  </si>
  <si>
    <t>The closing balances of your loan each financial year will be:</t>
  </si>
  <si>
    <t>Enterprise Learning Alliance PRU</t>
  </si>
  <si>
    <t>Two Bridges</t>
  </si>
  <si>
    <t>St John's CE School</t>
  </si>
  <si>
    <t>Repton Manor Primary</t>
  </si>
  <si>
    <t>Loose Primary</t>
  </si>
  <si>
    <t>The Discovery School</t>
  </si>
  <si>
    <t xml:space="preserve">Sunny Bank Primary School </t>
  </si>
  <si>
    <t xml:space="preserve">Woodlands Primary School </t>
  </si>
  <si>
    <t>The Anthony Roper Primary School</t>
  </si>
  <si>
    <t>Advances</t>
  </si>
  <si>
    <t>£</t>
  </si>
  <si>
    <t xml:space="preserve">Assumes loan advanced in one instalment and </t>
  </si>
  <si>
    <t>Total Loan</t>
  </si>
  <si>
    <t>regular monthly repayments of principal and interest</t>
  </si>
  <si>
    <t>commencing one month after loan advanced.</t>
  </si>
  <si>
    <t>Hadlow School</t>
  </si>
  <si>
    <t>Monthly</t>
  </si>
  <si>
    <t>These figures shown for planning purposes only,</t>
  </si>
  <si>
    <t>Final Payment</t>
  </si>
  <si>
    <t>actual repayments will vary with changes of interest</t>
  </si>
  <si>
    <t>Final Date</t>
  </si>
  <si>
    <t>rate and timing of advances and repayments.</t>
  </si>
  <si>
    <t>St Katherine's School</t>
  </si>
  <si>
    <t>Queenborough Primary School</t>
  </si>
  <si>
    <t>Rodmersham School</t>
  </si>
  <si>
    <t>Rose Street Primary School</t>
  </si>
  <si>
    <t>Herne Bay Infant School</t>
  </si>
  <si>
    <t>Bethersden School</t>
  </si>
  <si>
    <t>Great Chart Primary School (Academy 01-01-17)</t>
  </si>
  <si>
    <t>Eythorne Elvington CP School</t>
  </si>
  <si>
    <t>St Mildred's Primary Infant School</t>
  </si>
  <si>
    <t>Callis Grange Nursery and Infant School</t>
  </si>
  <si>
    <t>St Crispin's CP Infant School</t>
  </si>
  <si>
    <t>St Paul's Infant School</t>
  </si>
  <si>
    <t>St Margaret's-at-Cliffe Primary School</t>
  </si>
  <si>
    <t>Bromstone Primary School, Broadstairs</t>
  </si>
  <si>
    <t>St Stephen’s Infant School</t>
  </si>
  <si>
    <t>Holywell Primary School (Upchurch)</t>
  </si>
  <si>
    <t>The Craylands School</t>
  </si>
  <si>
    <t>Churchill Primary (Hawkinge)</t>
  </si>
  <si>
    <t>St Paul’s CE Primary School</t>
  </si>
  <si>
    <t>Fawkham CE Primary School</t>
  </si>
  <si>
    <t>Sedley's CE Primary School</t>
  </si>
  <si>
    <t>Benenden CE Primary School</t>
  </si>
  <si>
    <t>Bidborough CE Primary School</t>
  </si>
  <si>
    <t>Cranbrook CE Primary School</t>
  </si>
  <si>
    <t>Goudhurst &amp; Kilndown CE Primary School</t>
  </si>
  <si>
    <t>Hawkhurst CE Primary School</t>
  </si>
  <si>
    <t>Hildenborough CE Primary School</t>
  </si>
  <si>
    <t>Lamberhurst St Mary's CE Primary School</t>
  </si>
  <si>
    <t>Seal CE Primary School</t>
  </si>
  <si>
    <t>St John's CE Primary School, Sevenoaks</t>
  </si>
  <si>
    <t>Speldhurst CE VA Primary School</t>
  </si>
  <si>
    <t>Sundridge and Brasted CE (VC) Primary</t>
  </si>
  <si>
    <t>St James' CE Junior School</t>
  </si>
  <si>
    <t>St John's CE Primary School</t>
  </si>
  <si>
    <t>St Mark's CE Primary School</t>
  </si>
  <si>
    <t>St Peter's CEP School - Tunbridge Wells</t>
  </si>
  <si>
    <t>Crockham Hill CE Primary School</t>
  </si>
  <si>
    <t>Churchill CE Primary School</t>
  </si>
  <si>
    <t>St Peter's CE Primary School - Aylesford</t>
  </si>
  <si>
    <t>Bredhurst CE Primary School</t>
  </si>
  <si>
    <t>Burham CE Primary School</t>
  </si>
  <si>
    <t>Harrietsham CE Primary School</t>
  </si>
  <si>
    <t>Leeds and Broomfield CE Primary School</t>
  </si>
  <si>
    <t>St Michael's CEJ School, Maidstone</t>
  </si>
  <si>
    <t>St Michael's CEI School, Maidstone</t>
  </si>
  <si>
    <t>Thurnham CE Infant School</t>
  </si>
  <si>
    <t>Trottiscliffe CE Primary School</t>
  </si>
  <si>
    <t>Ulcombe CE Primary School</t>
  </si>
  <si>
    <t>Wateringbury CE Primary School</t>
  </si>
  <si>
    <t>Wouldham, All Saints CE School</t>
  </si>
  <si>
    <t>St George's CE Primary School</t>
  </si>
  <si>
    <t>St Margaret's CE School, Collier Street</t>
  </si>
  <si>
    <t>Laddingford St. Mary's CE Primary School</t>
  </si>
  <si>
    <t>Yalding, St Peter and St Paul CEP School</t>
  </si>
  <si>
    <t>Eastchurch CE Primary School</t>
  </si>
  <si>
    <t>Ospringe CE Primary School</t>
  </si>
  <si>
    <t>Hernhill CE Primary School</t>
  </si>
  <si>
    <t>Newington CE Primary School</t>
  </si>
  <si>
    <t>Teynham Parochial CE Primary School</t>
  </si>
  <si>
    <t>Barham CE Primary School</t>
  </si>
  <si>
    <t>Chislet CE Primary School</t>
  </si>
  <si>
    <t>Littlebourne CE Primary School</t>
  </si>
  <si>
    <t>St Alphege CE Infant School</t>
  </si>
  <si>
    <t>Wickhambreaux CE Primary School</t>
  </si>
  <si>
    <t>John Mayne CEP School, Biddenden</t>
  </si>
  <si>
    <t>Brabourne CE Primary School</t>
  </si>
  <si>
    <t>Brookland CE Primary School</t>
  </si>
  <si>
    <t>Chilham, St Mary's CE Primary School</t>
  </si>
  <si>
    <t>High Halden CE Primary School</t>
  </si>
  <si>
    <t>Woodchurch CE Primary School</t>
  </si>
  <si>
    <t>Bodsham CE Primary School</t>
  </si>
  <si>
    <t>Folkestone, St Martin's CEP School</t>
  </si>
  <si>
    <t>Folkestone, St Peter's CEP School</t>
  </si>
  <si>
    <t>Seabrook CE Primary School</t>
  </si>
  <si>
    <t>Lyminge CE Primary School</t>
  </si>
  <si>
    <t>Lympne CE Primary School</t>
  </si>
  <si>
    <t>Stelling Minnis CE Primary School</t>
  </si>
  <si>
    <t>Stowting CE Primary School</t>
  </si>
  <si>
    <t>Selsted CE Primary School</t>
  </si>
  <si>
    <t>The Downs CE Primary School</t>
  </si>
  <si>
    <t>Eastry CE Primary School</t>
  </si>
  <si>
    <t>Goodnestone CE Primary School</t>
  </si>
  <si>
    <t>Guston CE Primary School</t>
  </si>
  <si>
    <t>Nonington CE Primary School</t>
  </si>
  <si>
    <t>Northbourne CE Primary School</t>
  </si>
  <si>
    <t>Sibertswold CE Primary School</t>
  </si>
  <si>
    <t>Birchington CE Primary School</t>
  </si>
  <si>
    <t xml:space="preserve">Margate, Holy Trinity &amp; St. John's CEP </t>
  </si>
  <si>
    <t>Westgate on Sea, St Saviours CE Junior</t>
  </si>
  <si>
    <t>Monkton CE Primary School</t>
  </si>
  <si>
    <t>St Nicholas at Wade CE Primary School</t>
  </si>
  <si>
    <t>Frittenden CE Primary School</t>
  </si>
  <si>
    <t>Egerton CE Primary School</t>
  </si>
  <si>
    <t>St Lawrence CE Primary School</t>
  </si>
  <si>
    <t>Boughton-under-Blean &amp; Dunkirk Primary</t>
  </si>
  <si>
    <t>Lady Joanna Thornhill (Endowed) Primary</t>
  </si>
  <si>
    <t>St Peter's Methodist Primary School</t>
  </si>
  <si>
    <t>St Matthew's High Brooms CEP School</t>
  </si>
  <si>
    <t>Herne CE Infant School and Nursery</t>
  </si>
  <si>
    <t>Langafel CE Primary School</t>
  </si>
  <si>
    <t>Southborough CE Primary School</t>
  </si>
  <si>
    <t>West Kingsdown, St Edmund's CE Primary</t>
  </si>
  <si>
    <t>St Katharine's Knockholt CE VA Primary</t>
  </si>
  <si>
    <t>Chevening, (St Botolph's) CE VA Primary</t>
  </si>
  <si>
    <t>Colliers Green CE Primary School</t>
  </si>
  <si>
    <t>Sissinghurst CE Primary School</t>
  </si>
  <si>
    <t>Hever CE VA Primary School</t>
  </si>
  <si>
    <t>Fordcombe CE Primary School</t>
  </si>
  <si>
    <t>Penshurst CE VA Primary School</t>
  </si>
  <si>
    <t>Lady Boswell's CE VA Primary, Sevenoaks</t>
  </si>
  <si>
    <t>Ide Hill CE Primary School</t>
  </si>
  <si>
    <t>St Barnabas CE VA Primary School</t>
  </si>
  <si>
    <t>St James CE VAInfant School</t>
  </si>
  <si>
    <t>Hunton CE Primary School</t>
  </si>
  <si>
    <t>Platt CE VA Primary School</t>
  </si>
  <si>
    <t>Bapchild and Tonge CE Primary School</t>
  </si>
  <si>
    <t>Hartlip Endowed CE Primary School</t>
  </si>
  <si>
    <t>Tunstall CE Primary School</t>
  </si>
  <si>
    <t>Herne CE Junior School</t>
  </si>
  <si>
    <t>Whitstable &amp; Seasalter Endowed CEJ</t>
  </si>
  <si>
    <t>Ashford, St Mary's CE Primary School</t>
  </si>
  <si>
    <t>Wittersham CE Primary School</t>
  </si>
  <si>
    <t>Elham CE Primary School</t>
  </si>
  <si>
    <t>Saltwood CE Primary School</t>
  </si>
  <si>
    <t>Cartwright and Kelsey CE Primary School</t>
  </si>
  <si>
    <t>Deal Parochial CE Primary School</t>
  </si>
  <si>
    <t>Dover, St Mary's CE Primary School</t>
  </si>
  <si>
    <t>Sholden CE Primary School</t>
  </si>
  <si>
    <t>St Peter-in-Thanet CE Junior School</t>
  </si>
  <si>
    <t>Ramsgate, Holy Trinity CE Primary School</t>
  </si>
  <si>
    <t>St Mary's CE VA Primary School</t>
  </si>
  <si>
    <t>St Augustine's RCP School, Hythe (Academy 01-02-17)</t>
  </si>
  <si>
    <t>St Ethelbert's RCP School, Ramsgate</t>
  </si>
  <si>
    <t>St Anselm's RCP School Dartford</t>
  </si>
  <si>
    <t>Our Lady's RCP School, Dartford</t>
  </si>
  <si>
    <t>St Thomas' RCP School, Canterbury</t>
  </si>
  <si>
    <t>Greenfields Primary School</t>
  </si>
  <si>
    <t>Hythe Bay CE Primary School</t>
  </si>
  <si>
    <t xml:space="preserve">Castle Hill Community Primary School </t>
  </si>
  <si>
    <t xml:space="preserve">Palace Wood Primary School </t>
  </si>
  <si>
    <t>Ashford Oaks Primary School</t>
  </si>
  <si>
    <t>Rusthall, St Paul's CE VA Primary School</t>
  </si>
  <si>
    <t>Garlinge Primary School</t>
  </si>
  <si>
    <t>Newington CP School and Nursery</t>
  </si>
  <si>
    <t>Dartford Bridge Community Primary</t>
  </si>
  <si>
    <t>Goatlees Primary School</t>
  </si>
  <si>
    <t>Dartford West Technology College for Girls</t>
  </si>
  <si>
    <t xml:space="preserve">Northfleet School for Girls </t>
  </si>
  <si>
    <t>Tunbridge Wells Girls' Grammar School</t>
  </si>
  <si>
    <t>Holmesdale Technology College</t>
  </si>
  <si>
    <t>The Community College, Whitstable (Academy 01-09-18)</t>
  </si>
  <si>
    <t>The North School</t>
  </si>
  <si>
    <t xml:space="preserve">Maidstone Grammar School </t>
  </si>
  <si>
    <t>Simon Langton Girls' Grammar School</t>
  </si>
  <si>
    <t>The Judd School</t>
  </si>
  <si>
    <t>Snodland CE VA Primary School</t>
  </si>
  <si>
    <t>Holy Trinity CE (VA) Primary School</t>
  </si>
  <si>
    <t>St Francis' Catholic School, Maidstone</t>
  </si>
  <si>
    <t>Ditton CE Junior School</t>
  </si>
  <si>
    <t>Holy Trinity CE Primary School, Dartford</t>
  </si>
  <si>
    <t>St Bartholomew's CP School, Swanley</t>
  </si>
  <si>
    <t>Brookfield Junior School (Larkfield)</t>
  </si>
  <si>
    <t>All Souls' CE Primary School</t>
  </si>
  <si>
    <t>Aylesford School</t>
  </si>
  <si>
    <t>Simon Langton Grammar Boys</t>
  </si>
  <si>
    <t>The Malling School</t>
  </si>
  <si>
    <t>The Archbishop’s School</t>
  </si>
  <si>
    <t>St George's CE Foundation School</t>
  </si>
  <si>
    <t>St John's RC Comprehensive School</t>
  </si>
  <si>
    <t>The Ellington &amp; Hereson School</t>
  </si>
  <si>
    <t>St Anthony's School</t>
  </si>
  <si>
    <t>The Ifield School</t>
  </si>
  <si>
    <t>The Foreland School</t>
  </si>
  <si>
    <t>The Beacon School (Foxwood / Highview)</t>
  </si>
  <si>
    <t>Elms School (formerly Harbour School)</t>
  </si>
  <si>
    <t>Nexus School</t>
  </si>
  <si>
    <t>Grange Park</t>
  </si>
  <si>
    <t>The Orchard School</t>
  </si>
  <si>
    <t>St Nicholas' School</t>
  </si>
  <si>
    <t>The Wyvern School</t>
  </si>
  <si>
    <t>Oakley School</t>
  </si>
  <si>
    <t>Meadowfield</t>
  </si>
  <si>
    <t>Laleham Gap Specialist School</t>
  </si>
  <si>
    <r>
      <rPr>
        <sz val="12"/>
        <color theme="1"/>
        <rFont val="Segoe UI Emoji"/>
        <family val="2"/>
      </rPr>
      <t>←</t>
    </r>
    <r>
      <rPr>
        <sz val="9"/>
        <color theme="1"/>
        <rFont val="Arial"/>
        <family val="2"/>
      </rPr>
      <t>Set up charge</t>
    </r>
  </si>
  <si>
    <r>
      <rPr>
        <sz val="12"/>
        <color theme="1"/>
        <rFont val="Segoe UI Emoji"/>
        <family val="2"/>
      </rPr>
      <t>←</t>
    </r>
    <r>
      <rPr>
        <sz val="9"/>
        <color theme="1"/>
        <rFont val="Arial"/>
        <family val="2"/>
      </rPr>
      <t>loan term</t>
    </r>
  </si>
  <si>
    <t xml:space="preserve"> (last four digits only)</t>
  </si>
  <si>
    <t>Schools Financial Services</t>
  </si>
  <si>
    <t>Loan Agreement</t>
  </si>
  <si>
    <t>School Name:</t>
  </si>
  <si>
    <t>DfE No:</t>
  </si>
  <si>
    <t>Detailed reason of loan required.</t>
  </si>
  <si>
    <t xml:space="preserve">Maximum loan facility:  </t>
  </si>
  <si>
    <t>Loan commencement:</t>
  </si>
  <si>
    <t>Repayment plan, as agreed:</t>
  </si>
  <si>
    <t>Advanced
£</t>
  </si>
  <si>
    <t>Interest
£</t>
  </si>
  <si>
    <t>Principal
£</t>
  </si>
  <si>
    <t>Total
£</t>
  </si>
  <si>
    <t>Number
of
Payments</t>
  </si>
  <si>
    <t>Totals</t>
  </si>
  <si>
    <t>Interest:</t>
  </si>
  <si>
    <t>Headteacher Name:</t>
  </si>
  <si>
    <t>Signature:</t>
  </si>
  <si>
    <t>Chair of Governors Name:</t>
  </si>
  <si>
    <t>Name:</t>
  </si>
  <si>
    <t>_______________</t>
  </si>
  <si>
    <t>______________</t>
  </si>
  <si>
    <t>The Rosewood School</t>
  </si>
  <si>
    <t>The Beacon School</t>
  </si>
  <si>
    <t>St John's Roman Catholic Comprehensive School</t>
  </si>
  <si>
    <t>St George's CofE Foundation School</t>
  </si>
  <si>
    <t>Simon Langton Grammar School for Boys</t>
  </si>
  <si>
    <t>Ditton CofE Junior School</t>
  </si>
  <si>
    <t>Holy Trinity CofE Primary School, Dartford</t>
  </si>
  <si>
    <t>St Bartholomew's Catholic Primary School, Swanley</t>
  </si>
  <si>
    <t>Snodland CofE (Vol. Aid.) Primary School</t>
  </si>
  <si>
    <t xml:space="preserve">Dartford Science and Technology College </t>
  </si>
  <si>
    <t>The Holmesdale School</t>
  </si>
  <si>
    <t>Rusthall, St Paul's C of E VA Primary School</t>
  </si>
  <si>
    <t>Newington Community Primary School and Nursery</t>
  </si>
  <si>
    <t>Hythe Bay CofE Primary School</t>
  </si>
  <si>
    <t>St Thomas' Catholic Primary School, Canterbury</t>
  </si>
  <si>
    <t>Our Lady's Catholic Primary School, Dartford</t>
  </si>
  <si>
    <t>St Augustine's Catholic Primary School, Hythe</t>
  </si>
  <si>
    <t>St Ethelbert's Catholic Primary School, Ramsgate</t>
  </si>
  <si>
    <t>St Anselm's Catholic Primary School Dartford</t>
  </si>
  <si>
    <t>St Peter-in-Thanet CofE Junior School</t>
  </si>
  <si>
    <t>Ramsgate, Holy Trinity CofE Primary School</t>
  </si>
  <si>
    <t>St Mary's CofE (Vol. Aid.) Primary School</t>
  </si>
  <si>
    <t>Dover, St Mary's CofE Primary School</t>
  </si>
  <si>
    <t>Wittersham CofE Primary School</t>
  </si>
  <si>
    <t>Elham CofE Primary School</t>
  </si>
  <si>
    <t>Saltwood CofE Primary School</t>
  </si>
  <si>
    <t>Cartwright and Kelsey CofE Primary School</t>
  </si>
  <si>
    <t>Hartlip Endowed CofE Primary School</t>
  </si>
  <si>
    <t>Tunstall CofE Primary School</t>
  </si>
  <si>
    <t>Herne CofE Junior School</t>
  </si>
  <si>
    <t>Whitstable &amp; Seasalter Endowed CofE Junior School</t>
  </si>
  <si>
    <t>Ashford, St Mary's CofE Primary School</t>
  </si>
  <si>
    <t>Penshurst CofE (Vol. Aid.) Primary School</t>
  </si>
  <si>
    <t>Lady Boswell's CofE (Vol. Aid.) Primary School, Sevenoaks</t>
  </si>
  <si>
    <t>Ide Hill CofE Primary School</t>
  </si>
  <si>
    <t>St Barnabas CofE (Vol. Aid.) Primary School</t>
  </si>
  <si>
    <t>St James Primary School</t>
  </si>
  <si>
    <t>Hunton CofE Primary School</t>
  </si>
  <si>
    <t>Platt CofE (Vol. Aid.) Primary School</t>
  </si>
  <si>
    <t>Bapchild and Tonge CofE Primary School</t>
  </si>
  <si>
    <t>St Matthew's High Brooms CofE (Vol. Con.) Primary School</t>
  </si>
  <si>
    <t>Langafel CofE (Vol. Con.) Primary School</t>
  </si>
  <si>
    <t>Southborough CofE Primary School</t>
  </si>
  <si>
    <t>West Kingsdown, St Edmund's CofE (Vol. Con.) Primary School</t>
  </si>
  <si>
    <t>St Katharine's Knockholt CofE (Vol. Aid.) Primary School</t>
  </si>
  <si>
    <t>Chevening, (St Botolph's) CofE (Vol. Aid.) Primary School</t>
  </si>
  <si>
    <t>Colliers Green CofE Primary School</t>
  </si>
  <si>
    <t>Sissinghurst CofE Primary School</t>
  </si>
  <si>
    <t>Hever CofE (Vol. Aid.) Primary School</t>
  </si>
  <si>
    <t>Birchington CofE Primary School</t>
  </si>
  <si>
    <t xml:space="preserve">Margate, Holy Trinity &amp; St. John's CofE Primary School </t>
  </si>
  <si>
    <t>Westgate on Sea,  St Saviours CofE Junior School</t>
  </si>
  <si>
    <t>Minster CofE Primary School</t>
  </si>
  <si>
    <t>Monkton CofE Primary School</t>
  </si>
  <si>
    <t>St Nicholas at Wade CofE Primary School</t>
  </si>
  <si>
    <t>Frittenden CofE Primary School</t>
  </si>
  <si>
    <t>Egerton CofE Primary School</t>
  </si>
  <si>
    <t>St Lawrence CofE Primary School</t>
  </si>
  <si>
    <t>Boughton-under-Blean and Dunkirk School</t>
  </si>
  <si>
    <t>St Peter's Methodist (Vol. Con.) Primary School</t>
  </si>
  <si>
    <t>Eastry CofE Primary School</t>
  </si>
  <si>
    <t>Goodnestone CofE Primary School</t>
  </si>
  <si>
    <t>Guston CofE Primary School</t>
  </si>
  <si>
    <t>Nonington CofE Primary School</t>
  </si>
  <si>
    <t>Ospringe CofE Primary School</t>
  </si>
  <si>
    <t>Hernhill CofE Primary School</t>
  </si>
  <si>
    <t>Newington CofE Primary School</t>
  </si>
  <si>
    <t>Teynham Parochial CofE Primary School</t>
  </si>
  <si>
    <t>Barham CofE Primary School</t>
  </si>
  <si>
    <t>Bridge and Patrixbourne CofE Primary School</t>
  </si>
  <si>
    <t>Chislet CofE Primary School</t>
  </si>
  <si>
    <t>Littlebourne CofE Primary School</t>
  </si>
  <si>
    <t>St Alphege CofE Infant School</t>
  </si>
  <si>
    <t>Wickhambreaux CofE Primary School</t>
  </si>
  <si>
    <t>John Mayne CofE Primary School, Biddenden</t>
  </si>
  <si>
    <t>Brabourne CofE Primary School</t>
  </si>
  <si>
    <t>Brookland CofE Primary School</t>
  </si>
  <si>
    <t>Chilham, St Mary's CofE Primary School</t>
  </si>
  <si>
    <t>High Halden CofE Primary School</t>
  </si>
  <si>
    <t>Woodchurch CofE Primary School</t>
  </si>
  <si>
    <t>Bodsham CofE Primary School</t>
  </si>
  <si>
    <t>Folkestone, St Martin's CofE Primary School</t>
  </si>
  <si>
    <t>Folkestone, St Peter's CofE Primary School</t>
  </si>
  <si>
    <t>Seabrook CofE Primary School</t>
  </si>
  <si>
    <t>Lyminge CofE Primary School</t>
  </si>
  <si>
    <t>Lympne CofE Primary School</t>
  </si>
  <si>
    <t>Stelling Minnis CofE Primary School</t>
  </si>
  <si>
    <t>Stowting CofE Primary School</t>
  </si>
  <si>
    <t>Selsted CofE Primary School</t>
  </si>
  <si>
    <t>Bredhurst CofE (Vol. Con.) Primary School</t>
  </si>
  <si>
    <t>Burham CofE Primary School</t>
  </si>
  <si>
    <t>Harrietsham CofE Primary School</t>
  </si>
  <si>
    <t>Leeds and Broomfield CofE Primary School</t>
  </si>
  <si>
    <t>Thurnham CofE Infant School</t>
  </si>
  <si>
    <t>Trottiscliffe CofE Primary School</t>
  </si>
  <si>
    <t>Ulcombe CofE Primary School</t>
  </si>
  <si>
    <t>Wateringbury CofE Primary School</t>
  </si>
  <si>
    <t>Wouldham, All Saints CofE (Vol. Con.) School</t>
  </si>
  <si>
    <t>St George's CofE ( Vol. Con.) Primary School</t>
  </si>
  <si>
    <t>St Margaret's CofE (Vol. Con.) School, Collier Street</t>
  </si>
  <si>
    <t>Laddingford St. Mary's CofE (Vol. Con.) Primary School</t>
  </si>
  <si>
    <t>Yalding, St Peter and St Paul CofE (Vol. Con.) Primary School</t>
  </si>
  <si>
    <t>St John's CofE Primary School</t>
  </si>
  <si>
    <t>St Mark's CofE Primary School</t>
  </si>
  <si>
    <t>St Peter's CofE Primary School - Tunbridge Wells</t>
  </si>
  <si>
    <t>Crockham Hill CofE (Vol. Con.) Primary School</t>
  </si>
  <si>
    <t>Churchill CofE (Vol. Con.) Primary School</t>
  </si>
  <si>
    <t>St Peter's CofE Primary School - Aylesford</t>
  </si>
  <si>
    <t>Benenden CofE Primary School</t>
  </si>
  <si>
    <t>Bidborough CofE (Vol. Con.) Primary School</t>
  </si>
  <si>
    <t>Cranbrook CofE Primary School</t>
  </si>
  <si>
    <t>Goudhurst &amp; Kilndown CofE Primary School</t>
  </si>
  <si>
    <t>Hawkhurst CofE Primary School</t>
  </si>
  <si>
    <t>Hildenborough CofE Primary School</t>
  </si>
  <si>
    <t>Lamberhurst St Mary's CofE (Vol. Con.) Primary School</t>
  </si>
  <si>
    <t>Seal CofE (Vol. Con.) Primary School</t>
  </si>
  <si>
    <t>St John's CofE Primary School, Sevenoaks</t>
  </si>
  <si>
    <t>Speldhurst CofE (Vol. Aid.) Primary School</t>
  </si>
  <si>
    <t>Sundridge and Brasted CofE ( Vol. Con.) Primary School</t>
  </si>
  <si>
    <t>St Paul’s CofE (Vol. Con.) Primary School</t>
  </si>
  <si>
    <t>Fawkham CofE (Vol. Con.) Primary School</t>
  </si>
  <si>
    <t>Sedley's CofE (Vol. Con.) Primary School</t>
  </si>
  <si>
    <t>St Crispin's Community Primary Infant School</t>
  </si>
  <si>
    <t>Maidstone &amp; Malling Alternative Provision</t>
  </si>
  <si>
    <t>I have completed the loan affordability template and am satisfied the school can afford the loan.</t>
  </si>
  <si>
    <r>
      <t xml:space="preserve">Please enter the Bank of England base rate here </t>
    </r>
    <r>
      <rPr>
        <b/>
        <sz val="12"/>
        <color theme="1"/>
        <rFont val="Calibri"/>
        <family val="2"/>
      </rPr>
      <t>→</t>
    </r>
  </si>
  <si>
    <t>Link to base rate</t>
  </si>
  <si>
    <t xml:space="preserve">e-mail this completed loan application form, together with all the attachments indicated in Section 6 to </t>
  </si>
  <si>
    <t>Shepherdswell CofE Primary School</t>
  </si>
  <si>
    <t xml:space="preserve">Signed      </t>
  </si>
  <si>
    <t xml:space="preserve">Date    </t>
  </si>
  <si>
    <t>DDDDDDDDDDD</t>
  </si>
  <si>
    <t>DDDD</t>
  </si>
  <si>
    <t>Section 8 - For Kent County Council use only</t>
  </si>
  <si>
    <t>DFE</t>
  </si>
  <si>
    <t>KCC Loan Scheme - Exceptions form</t>
  </si>
  <si>
    <r>
      <t xml:space="preserve">Loan request exceeds 10% of the school's core annual budget (I01, I02, I03, I05 &amp; I18)
</t>
    </r>
    <r>
      <rPr>
        <sz val="12"/>
        <color theme="1"/>
        <rFont val="Arial"/>
        <family val="2"/>
      </rPr>
      <t>Schools must provide additional narrative to support this request:</t>
    </r>
  </si>
  <si>
    <t>Please complete all applicable sections</t>
  </si>
  <si>
    <t>Date:</t>
  </si>
  <si>
    <t>Any comments</t>
  </si>
  <si>
    <t>For completion by KCC officers</t>
  </si>
  <si>
    <r>
      <rPr>
        <b/>
        <sz val="12"/>
        <color theme="1"/>
        <rFont val="Arial"/>
        <family val="2"/>
      </rPr>
      <t>Request is for a top-up loan for an existing project where there is already a loan in place.</t>
    </r>
    <r>
      <rPr>
        <sz val="12"/>
        <color theme="1"/>
        <rFont val="Arial"/>
        <family val="2"/>
      </rPr>
      <t xml:space="preserve">
Schools must complete a new loan application form and provide further narrative for this request:</t>
    </r>
  </si>
  <si>
    <r>
      <rPr>
        <b/>
        <sz val="12"/>
        <color theme="1"/>
        <rFont val="Arial"/>
        <family val="2"/>
      </rPr>
      <t>Loan period requested is greater than 7 years.</t>
    </r>
    <r>
      <rPr>
        <sz val="12"/>
        <color theme="1"/>
        <rFont val="Arial"/>
        <family val="2"/>
      </rPr>
      <t xml:space="preserve">
School must provide further narrative to support this request:</t>
    </r>
  </si>
  <si>
    <t>Print Name:</t>
  </si>
  <si>
    <t xml:space="preserve">______________
</t>
  </si>
  <si>
    <t>Signed</t>
  </si>
  <si>
    <t>Signed
Print Name:</t>
  </si>
  <si>
    <t>Loan interest will be charged at the standard interest rate of 1% above the Bank of England base rate. Schools should make a cautionary note that allows for any increases in rates within the lifetime of the loan.</t>
  </si>
  <si>
    <t>ADE Signature:
Print Name :</t>
  </si>
  <si>
    <t>Signature:
Print Name:</t>
  </si>
  <si>
    <t xml:space="preserve">Chair of Governors:
Print Name: </t>
  </si>
  <si>
    <t>Headteacher:
Print Name:</t>
  </si>
  <si>
    <t>Signed by school:</t>
  </si>
  <si>
    <t>Headteacher 
Print Name:</t>
  </si>
  <si>
    <t>Chair of Governors
Print Name:</t>
  </si>
  <si>
    <t xml:space="preserve">Term of Loan: </t>
  </si>
  <si>
    <t>Additional Loan Repayments</t>
  </si>
  <si>
    <t>Declarations:</t>
  </si>
  <si>
    <t xml:space="preserve">Loan advances can be drawn down as a maximum of 2 instalments.  These will always be made with the normal monthly budget advance. The loan has been approved following the submission of a 3 or 5 Year School Budget Plan.  </t>
  </si>
  <si>
    <t>The schools revenue funds can only be used for repayments if it can be shown that this does not result in a deficit balance. 
Loan repayments will be deducted monthly from the budget advances.</t>
  </si>
  <si>
    <t>If schools wish to pay loans more quickly than the original agreement this is welcomed and there will be interest savings. This will enable more schools to take advantage of the scheme. If the school budget and cash-flow position shows that additional loan repayments can be made, the Local Authority can consult with the school regarding making additional payments.</t>
  </si>
  <si>
    <t>I agree to the loan details as outlined.  I understand and agree that all loan advances are to be kept in the schools current bank account for the use of school expenditure. I understand that the school will be fully liable for the loan repayment after the initial draw down.  I have read and understood the Financing Major Purchases (loans and leases) in  Financial Control No3  within KELSI. Schools converting to become academies will continue with their loan as this will be signed and agreed under the Commercial Transfer Agreement.</t>
  </si>
  <si>
    <t>Months</t>
  </si>
  <si>
    <t xml:space="preserve">3. An updated School Funding Template, which has been reconciled to the KCC advances and populated with reviewed forecasts on all applicable tabs is also required. </t>
  </si>
  <si>
    <r>
      <t>5. The signed FGB minutes that evidence the loan application has been fully discussed and agreed by the FGB. 
The minutes must state a summary of the purpose of the loan and the amount of the loan being applied for</t>
    </r>
    <r>
      <rPr>
        <b/>
        <sz val="9"/>
        <rFont val="Arial"/>
        <family val="2"/>
      </rPr>
      <t xml:space="preserve"> and evidence due diligence regarding the procurement process.</t>
    </r>
    <r>
      <rPr>
        <b/>
        <sz val="9"/>
        <color theme="1"/>
        <rFont val="Arial"/>
        <family val="2"/>
      </rPr>
      <t xml:space="preserve">
</t>
    </r>
  </si>
  <si>
    <t>4. If your loan exceeds 10% of the core budget, you are requesting longer than 7 years or the request is a top up loan you will need to complete the loan exceptions tab.</t>
  </si>
  <si>
    <t xml:space="preserve">6. A copy of the schools costed building maintenance schedule.
</t>
  </si>
  <si>
    <t xml:space="preserve">2. A three year plan including loan repayment costs.  If the loan term is for longer than three years, a five year plan is required.
Please note that in most cases this budget will not be the school's original submitted budget.  The budget required should capture the schools latest position.  Therefore, a budget recast will need to be produced to incorporate your latest budget monitoring in year one and a review of all forecasts in years two and three of the plan.
Refer to guidance - Re-casting your Budget Forecast, within the Help and User Guidance section of BPS.  If the school does not use BPS, please contact the School Support Team on 03301 651 001 for guidance.
</t>
  </si>
  <si>
    <t>I am applying for a loan for our school project as outlined above.  I understand that the school will be fully liable for the loan repayments to be made over the lifetime of the loan.  I have read and understood the Financing Major Purchases (loans and leases) in Financial Control 3 within KELSI.  Schools converting to an academy will continue with their loan as this will be signed and agreed under the Commercial Transfer Agreement. Monthly repayment instalments will begin the month following the initial Loan advance</t>
  </si>
  <si>
    <t>Please complete ALL coloured boxes</t>
  </si>
  <si>
    <t>Approval of loan exception by Director of Education and SEN and the Corporate Finance Director:</t>
  </si>
  <si>
    <t>Application date:</t>
  </si>
  <si>
    <t>1. In principle agreement from the Assistant Director Education (provide email evidence or similar)</t>
  </si>
  <si>
    <t>I am satisfied the associated documents submitted with this application are correct and confirm this loan can proceed.
Approved by KCC  Assistant Director Education</t>
  </si>
  <si>
    <t>Approved by KCC Director Education and SEN</t>
  </si>
  <si>
    <t>Signed by Director of Education and SEN* or Assistant Director of Education*  (*delete as appropriate)</t>
  </si>
  <si>
    <r>
      <rPr>
        <b/>
        <sz val="12"/>
        <color theme="1"/>
        <rFont val="Arial"/>
        <family val="2"/>
      </rPr>
      <t>Approval of loan exception by Assistant Director Education:</t>
    </r>
    <r>
      <rPr>
        <sz val="12"/>
        <color theme="1"/>
        <rFont val="Arial"/>
        <family val="2"/>
      </rPr>
      <t xml:space="preserve">
Any comments - i.e. has there been compliance with KCC's Key Decision process for loans of £1 million or more?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</si>
</sst>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7" formatCode="&quot;£&quot;#,##0.00;\-&quot;£&quot;#,##0.00"/>
    <numFmt numFmtId="8" formatCode="&quot;£&quot;#,##0.00;[Red]\-&quot;£&quot;#,##0.00"/>
    <numFmt numFmtId="43" formatCode="_-* #,##0.00_-;\-* #,##0.00_-;_-* &quot;-&quot;??_-;_-@_-"/>
    <numFmt numFmtId="164" formatCode="dd\-mmmm\-yyyy"/>
    <numFmt numFmtId="165" formatCode="&quot;£&quot;#,##0"/>
    <numFmt numFmtId="166" formatCode="0.000"/>
    <numFmt numFmtId="167" formatCode="0.000000"/>
    <numFmt numFmtId="168" formatCode="&quot;£&quot;#,##0.00"/>
    <numFmt numFmtId="169" formatCode="dd/mm/yy;@"/>
    <numFmt numFmtId="170" formatCode="dd/mm/yy"/>
    <numFmt numFmtId="171" formatCode="0.0000000"/>
    <numFmt numFmtId="172" formatCode="0.0000"/>
  </numFmts>
  <fonts count="35"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6"/>
      <color theme="1"/>
      <name val="Arial"/>
      <family val="2"/>
    </font>
    <font>
      <b/>
      <sz val="14"/>
      <color theme="1"/>
      <name val="Arial"/>
      <family val="2"/>
    </font>
    <font>
      <sz val="11"/>
      <name val="Calibri"/>
      <family val="2"/>
    </font>
    <font>
      <sz val="12"/>
      <name val="Arial"/>
      <family val="2"/>
    </font>
    <font>
      <b/>
      <sz val="12"/>
      <name val="Arial"/>
      <family val="2"/>
    </font>
    <font>
      <b/>
      <sz val="20"/>
      <color theme="1"/>
      <name val="Arial"/>
      <family val="2"/>
    </font>
    <font>
      <sz val="12"/>
      <color theme="1"/>
      <name val="Calibri"/>
      <family val="2"/>
    </font>
    <font>
      <b/>
      <sz val="10"/>
      <color theme="1"/>
      <name val="Arial"/>
      <family val="2"/>
    </font>
    <font>
      <b/>
      <sz val="11"/>
      <color theme="1"/>
      <name val="Arial"/>
      <family val="2"/>
    </font>
    <font>
      <sz val="11"/>
      <color theme="1"/>
      <name val="Arial"/>
      <family val="2"/>
    </font>
    <font>
      <b/>
      <sz val="12"/>
      <color rgb="FF222222"/>
      <name val="Arial"/>
      <family val="2"/>
    </font>
    <font>
      <b/>
      <sz val="14"/>
      <name val="Arial"/>
      <family val="2"/>
    </font>
    <font>
      <sz val="10"/>
      <name val="Arial"/>
      <family val="2"/>
    </font>
    <font>
      <b/>
      <sz val="12"/>
      <color rgb="FF7030A0"/>
      <name val="Arial"/>
      <family val="2"/>
    </font>
    <font>
      <sz val="16"/>
      <color theme="1"/>
      <name val="Arial"/>
      <family val="2"/>
    </font>
    <font>
      <sz val="9"/>
      <color indexed="81"/>
      <name val="Tahoma"/>
      <family val="2"/>
    </font>
    <font>
      <b/>
      <sz val="9"/>
      <color indexed="81"/>
      <name val="Tahoma"/>
      <family val="2"/>
    </font>
    <font>
      <sz val="8"/>
      <color theme="1"/>
      <name val="Arial"/>
      <family val="2"/>
    </font>
    <font>
      <sz val="8"/>
      <color theme="1"/>
      <name val="Calibri"/>
      <family val="2"/>
    </font>
    <font>
      <sz val="10"/>
      <color theme="1"/>
      <name val="Arial"/>
      <family val="2"/>
    </font>
    <font>
      <u/>
      <sz val="10"/>
      <color theme="1"/>
      <name val="Arial"/>
      <family val="2"/>
    </font>
    <font>
      <b/>
      <sz val="10"/>
      <color theme="0"/>
      <name val="Arial"/>
      <family val="2"/>
    </font>
    <font>
      <sz val="10"/>
      <color theme="0"/>
      <name val="Arial"/>
      <family val="2"/>
    </font>
    <font>
      <sz val="12"/>
      <color theme="1"/>
      <name val="Segoe UI Emoji"/>
      <family val="2"/>
    </font>
    <font>
      <sz val="9"/>
      <color theme="1"/>
      <name val="Arial"/>
      <family val="2"/>
    </font>
    <font>
      <u/>
      <sz val="11"/>
      <color theme="10"/>
      <name val="Calibri"/>
      <family val="2"/>
      <scheme val="minor"/>
    </font>
    <font>
      <i/>
      <sz val="10"/>
      <color theme="1"/>
      <name val="Arial"/>
      <family val="2"/>
    </font>
    <font>
      <b/>
      <sz val="9"/>
      <color theme="1"/>
      <name val="Arial"/>
      <family val="2"/>
    </font>
    <font>
      <b/>
      <sz val="12"/>
      <color theme="1"/>
      <name val="Calibri"/>
      <family val="2"/>
    </font>
    <font>
      <i/>
      <sz val="11"/>
      <color theme="1"/>
      <name val="Calibri"/>
      <family val="2"/>
      <scheme val="minor"/>
    </font>
    <font>
      <b/>
      <sz val="9"/>
      <name val="Arial"/>
      <family val="2"/>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9" fontId="1" fillId="0" borderId="0" applyFont="0" applyFill="0" applyBorder="0" applyAlignment="0" applyProtection="0"/>
    <xf numFmtId="0" fontId="29" fillId="0" borderId="0" applyNumberFormat="0" applyFill="0" applyBorder="0" applyAlignment="0" applyProtection="0"/>
  </cellStyleXfs>
  <cellXfs count="324">
    <xf numFmtId="0" fontId="0" fillId="0" borderId="0" xfId="0"/>
    <xf numFmtId="0" fontId="6" fillId="0" borderId="0" xfId="2"/>
    <xf numFmtId="0" fontId="6" fillId="0" borderId="0" xfId="2" applyAlignment="1">
      <alignment vertical="top"/>
    </xf>
    <xf numFmtId="0" fontId="2" fillId="0" borderId="0" xfId="0" applyFont="1"/>
    <xf numFmtId="14" fontId="2" fillId="0" borderId="0" xfId="0" applyNumberFormat="1" applyFont="1"/>
    <xf numFmtId="0" fontId="7" fillId="0" borderId="0" xfId="0" applyFont="1"/>
    <xf numFmtId="6" fontId="7" fillId="0" borderId="0" xfId="0" applyNumberFormat="1" applyFont="1"/>
    <xf numFmtId="0" fontId="8" fillId="0" borderId="0" xfId="0" applyFont="1" applyAlignment="1">
      <alignment horizontal="center" vertical="top" wrapText="1"/>
    </xf>
    <xf numFmtId="0" fontId="8" fillId="0" borderId="0" xfId="0" applyFont="1"/>
    <xf numFmtId="2" fontId="7" fillId="0" borderId="0" xfId="1" applyNumberFormat="1" applyFont="1" applyAlignment="1">
      <alignment vertical="top" wrapText="1"/>
    </xf>
    <xf numFmtId="2" fontId="2" fillId="0" borderId="0" xfId="1" applyNumberFormat="1" applyFont="1"/>
    <xf numFmtId="6" fontId="7" fillId="0" borderId="0" xfId="0" applyNumberFormat="1" applyFont="1" applyAlignment="1">
      <alignment horizontal="center" vertical="top" wrapText="1"/>
    </xf>
    <xf numFmtId="0" fontId="3" fillId="2" borderId="1" xfId="0" applyFont="1" applyFill="1" applyBorder="1" applyAlignment="1" applyProtection="1">
      <alignment horizontal="center" vertical="center" wrapText="1"/>
      <protection locked="0"/>
    </xf>
    <xf numFmtId="0" fontId="8" fillId="0" borderId="0" xfId="0" applyFont="1" applyAlignment="1">
      <alignment horizontal="center"/>
    </xf>
    <xf numFmtId="10" fontId="8" fillId="0" borderId="0" xfId="3" applyNumberFormat="1"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14" fontId="0" fillId="0" borderId="0" xfId="0" applyNumberFormat="1" applyAlignment="1">
      <alignment horizontal="center"/>
    </xf>
    <xf numFmtId="10" fontId="0" fillId="0" borderId="0" xfId="3" applyNumberFormat="1" applyFont="1" applyAlignment="1">
      <alignment horizontal="center"/>
    </xf>
    <xf numFmtId="10" fontId="0" fillId="0" borderId="0" xfId="0" applyNumberFormat="1" applyAlignment="1">
      <alignment horizontal="center"/>
    </xf>
    <xf numFmtId="0" fontId="0" fillId="0" borderId="0" xfId="0" applyAlignment="1">
      <alignment horizontal="center"/>
    </xf>
    <xf numFmtId="0" fontId="3" fillId="2" borderId="1" xfId="0" applyFont="1" applyFill="1" applyBorder="1" applyAlignment="1" applyProtection="1">
      <alignment horizontal="center" vertical="center"/>
      <protection locked="0"/>
    </xf>
    <xf numFmtId="164" fontId="3" fillId="2" borderId="1" xfId="0" applyNumberFormat="1" applyFont="1" applyFill="1" applyBorder="1" applyAlignment="1" applyProtection="1">
      <alignment horizontal="center" vertical="center" wrapText="1"/>
      <protection locked="0"/>
    </xf>
    <xf numFmtId="15" fontId="3" fillId="2" borderId="1" xfId="0" applyNumberFormat="1" applyFont="1" applyFill="1" applyBorder="1" applyAlignment="1" applyProtection="1">
      <alignment horizontal="center" vertical="center" wrapText="1"/>
      <protection locked="0"/>
    </xf>
    <xf numFmtId="165" fontId="3" fillId="2" borderId="1" xfId="0" applyNumberFormat="1"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wrapText="1"/>
      <protection locked="0"/>
    </xf>
    <xf numFmtId="0" fontId="23" fillId="0" borderId="0" xfId="0" applyFont="1" applyProtection="1">
      <protection hidden="1"/>
    </xf>
    <xf numFmtId="0" fontId="11" fillId="0" borderId="0" xfId="0" applyFont="1" applyProtection="1">
      <protection hidden="1"/>
    </xf>
    <xf numFmtId="0" fontId="11" fillId="0" borderId="1" xfId="0" applyFont="1" applyBorder="1" applyAlignment="1" applyProtection="1">
      <alignment horizontal="center"/>
      <protection hidden="1"/>
    </xf>
    <xf numFmtId="0" fontId="11" fillId="0" borderId="2" xfId="0" applyFont="1" applyBorder="1" applyAlignment="1" applyProtection="1">
      <alignment horizontal="center"/>
      <protection hidden="1"/>
    </xf>
    <xf numFmtId="0" fontId="11" fillId="0" borderId="0" xfId="0" applyFont="1" applyAlignment="1" applyProtection="1">
      <alignment horizontal="center"/>
      <protection hidden="1"/>
    </xf>
    <xf numFmtId="0" fontId="23" fillId="0" borderId="0" xfId="0" applyFont="1" applyAlignment="1" applyProtection="1">
      <alignment horizontal="center"/>
      <protection hidden="1"/>
    </xf>
    <xf numFmtId="14" fontId="23" fillId="0" borderId="0" xfId="0" applyNumberFormat="1" applyFont="1" applyProtection="1">
      <protection hidden="1"/>
    </xf>
    <xf numFmtId="165" fontId="23" fillId="0" borderId="1" xfId="0" applyNumberFormat="1" applyFont="1" applyBorder="1" applyAlignment="1" applyProtection="1">
      <alignment horizontal="center"/>
      <protection hidden="1"/>
    </xf>
    <xf numFmtId="0" fontId="0" fillId="0" borderId="0" xfId="0" applyProtection="1">
      <protection hidden="1"/>
    </xf>
    <xf numFmtId="2" fontId="23" fillId="0" borderId="0" xfId="0" applyNumberFormat="1" applyFont="1" applyAlignment="1" applyProtection="1">
      <alignment horizontal="center"/>
      <protection hidden="1"/>
    </xf>
    <xf numFmtId="8" fontId="23" fillId="0" borderId="0" xfId="0" applyNumberFormat="1" applyFont="1" applyAlignment="1" applyProtection="1">
      <alignment horizontal="center"/>
      <protection hidden="1"/>
    </xf>
    <xf numFmtId="166" fontId="23" fillId="0" borderId="0" xfId="0" applyNumberFormat="1" applyFont="1" applyProtection="1">
      <protection hidden="1"/>
    </xf>
    <xf numFmtId="167" fontId="23" fillId="0" borderId="0" xfId="0" applyNumberFormat="1" applyFont="1" applyProtection="1">
      <protection hidden="1"/>
    </xf>
    <xf numFmtId="1" fontId="23" fillId="0" borderId="0" xfId="0" applyNumberFormat="1" applyFont="1" applyAlignment="1" applyProtection="1">
      <alignment horizontal="center"/>
      <protection hidden="1"/>
    </xf>
    <xf numFmtId="14" fontId="23" fillId="0" borderId="0" xfId="0" applyNumberFormat="1" applyFont="1" applyAlignment="1" applyProtection="1">
      <alignment horizontal="center"/>
      <protection hidden="1"/>
    </xf>
    <xf numFmtId="168" fontId="23" fillId="0" borderId="0" xfId="0" applyNumberFormat="1" applyFont="1" applyProtection="1">
      <protection hidden="1"/>
    </xf>
    <xf numFmtId="8" fontId="23" fillId="0" borderId="0" xfId="0" applyNumberFormat="1" applyFont="1" applyProtection="1">
      <protection hidden="1"/>
    </xf>
    <xf numFmtId="169" fontId="11" fillId="0" borderId="0" xfId="0" applyNumberFormat="1" applyFont="1" applyAlignment="1" applyProtection="1">
      <alignment horizontal="center"/>
      <protection hidden="1"/>
    </xf>
    <xf numFmtId="169" fontId="23" fillId="3" borderId="0" xfId="0" applyNumberFormat="1" applyFont="1" applyFill="1" applyProtection="1">
      <protection hidden="1"/>
    </xf>
    <xf numFmtId="169" fontId="23" fillId="0" borderId="0" xfId="0" applyNumberFormat="1" applyFont="1" applyProtection="1">
      <protection hidden="1"/>
    </xf>
    <xf numFmtId="0" fontId="24" fillId="0" borderId="0" xfId="0" applyFont="1" applyProtection="1">
      <protection hidden="1"/>
    </xf>
    <xf numFmtId="0" fontId="23" fillId="0" borderId="17" xfId="0" applyFont="1" applyBorder="1" applyProtection="1">
      <protection hidden="1"/>
    </xf>
    <xf numFmtId="0" fontId="23" fillId="0" borderId="0" xfId="0" applyFont="1" applyAlignment="1" applyProtection="1">
      <alignment vertical="top"/>
      <protection hidden="1"/>
    </xf>
    <xf numFmtId="0" fontId="23" fillId="0" borderId="0" xfId="0" applyFont="1" applyAlignment="1" applyProtection="1">
      <alignment vertical="top" wrapText="1"/>
      <protection hidden="1"/>
    </xf>
    <xf numFmtId="0" fontId="11" fillId="0" borderId="2" xfId="0" applyFont="1" applyBorder="1" applyProtection="1">
      <protection hidden="1"/>
    </xf>
    <xf numFmtId="0" fontId="11" fillId="0" borderId="4" xfId="0" applyFont="1" applyBorder="1" applyProtection="1">
      <protection hidden="1"/>
    </xf>
    <xf numFmtId="0" fontId="11" fillId="0" borderId="3" xfId="0" applyFont="1" applyBorder="1" applyProtection="1">
      <protection hidden="1"/>
    </xf>
    <xf numFmtId="0" fontId="23" fillId="0" borderId="22" xfId="0" applyFont="1" applyBorder="1" applyAlignment="1" applyProtection="1">
      <alignment horizontal="center"/>
      <protection hidden="1"/>
    </xf>
    <xf numFmtId="0" fontId="23" fillId="0" borderId="23" xfId="0" applyFont="1" applyBorder="1" applyAlignment="1" applyProtection="1">
      <alignment vertical="center"/>
      <protection hidden="1"/>
    </xf>
    <xf numFmtId="0" fontId="23" fillId="0" borderId="24" xfId="0" applyFont="1" applyBorder="1" applyAlignment="1" applyProtection="1">
      <alignment horizontal="center" vertical="center"/>
      <protection hidden="1"/>
    </xf>
    <xf numFmtId="8" fontId="23" fillId="0" borderId="25" xfId="0" applyNumberFormat="1" applyFont="1" applyBorder="1" applyProtection="1">
      <protection hidden="1"/>
    </xf>
    <xf numFmtId="0" fontId="23" fillId="0" borderId="26" xfId="0" applyFont="1" applyBorder="1" applyAlignment="1" applyProtection="1">
      <alignment vertical="center"/>
      <protection hidden="1"/>
    </xf>
    <xf numFmtId="8" fontId="23" fillId="0" borderId="17" xfId="0" applyNumberFormat="1" applyFont="1" applyBorder="1" applyProtection="1">
      <protection hidden="1"/>
    </xf>
    <xf numFmtId="0" fontId="23" fillId="0" borderId="27"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8" xfId="0" applyFont="1" applyBorder="1" applyAlignment="1" applyProtection="1">
      <alignment vertical="center"/>
      <protection hidden="1"/>
    </xf>
    <xf numFmtId="2" fontId="23" fillId="0" borderId="17" xfId="0" applyNumberFormat="1" applyFont="1" applyBorder="1" applyAlignment="1" applyProtection="1">
      <alignment horizontal="center" vertical="center"/>
      <protection hidden="1"/>
    </xf>
    <xf numFmtId="6" fontId="23" fillId="0" borderId="25" xfId="0" applyNumberFormat="1" applyFont="1" applyBorder="1" applyProtection="1">
      <protection hidden="1"/>
    </xf>
    <xf numFmtId="8" fontId="23" fillId="0" borderId="29" xfId="0" applyNumberFormat="1" applyFont="1" applyBorder="1" applyProtection="1">
      <protection hidden="1"/>
    </xf>
    <xf numFmtId="0" fontId="23" fillId="0" borderId="30" xfId="0" applyFont="1" applyBorder="1" applyAlignment="1" applyProtection="1">
      <alignment vertical="center"/>
      <protection hidden="1"/>
    </xf>
    <xf numFmtId="0" fontId="23" fillId="0" borderId="0" xfId="0" applyFont="1" applyAlignment="1" applyProtection="1">
      <alignment horizontal="left" vertical="top"/>
      <protection hidden="1"/>
    </xf>
    <xf numFmtId="0" fontId="23" fillId="0" borderId="0" xfId="0" applyFont="1" applyAlignment="1" applyProtection="1">
      <alignment horizontal="left" vertical="top" wrapText="1"/>
      <protection hidden="1"/>
    </xf>
    <xf numFmtId="0" fontId="23" fillId="0" borderId="0" xfId="0" applyFont="1" applyAlignment="1" applyProtection="1">
      <alignment vertical="center" wrapText="1"/>
      <protection hidden="1"/>
    </xf>
    <xf numFmtId="170" fontId="23" fillId="0" borderId="0" xfId="0" applyNumberFormat="1" applyFont="1" applyAlignment="1" applyProtection="1">
      <alignment horizontal="center" vertical="center"/>
      <protection hidden="1"/>
    </xf>
    <xf numFmtId="168" fontId="23" fillId="0" borderId="0" xfId="0" applyNumberFormat="1" applyFont="1" applyAlignment="1" applyProtection="1">
      <alignment horizontal="right" vertical="center"/>
      <protection hidden="1"/>
    </xf>
    <xf numFmtId="170" fontId="23" fillId="0" borderId="0" xfId="0" applyNumberFormat="1" applyFont="1" applyAlignment="1" applyProtection="1">
      <alignment vertical="center"/>
      <protection hidden="1"/>
    </xf>
    <xf numFmtId="165" fontId="23" fillId="0" borderId="0" xfId="0" applyNumberFormat="1" applyFont="1" applyAlignment="1" applyProtection="1">
      <alignment vertical="center" wrapText="1"/>
      <protection hidden="1"/>
    </xf>
    <xf numFmtId="171" fontId="23" fillId="0" borderId="0" xfId="0" applyNumberFormat="1" applyFont="1" applyAlignment="1" applyProtection="1">
      <alignment horizontal="center"/>
      <protection hidden="1"/>
    </xf>
    <xf numFmtId="2" fontId="23" fillId="0" borderId="0" xfId="0" applyNumberFormat="1" applyFont="1" applyAlignment="1" applyProtection="1">
      <alignment vertical="center"/>
      <protection hidden="1"/>
    </xf>
    <xf numFmtId="0" fontId="23" fillId="0" borderId="31" xfId="0" applyFont="1" applyBorder="1" applyAlignment="1" applyProtection="1">
      <alignment vertical="center"/>
      <protection hidden="1"/>
    </xf>
    <xf numFmtId="0" fontId="23" fillId="0" borderId="8" xfId="0" applyFont="1" applyBorder="1" applyProtection="1">
      <protection hidden="1"/>
    </xf>
    <xf numFmtId="2" fontId="23" fillId="0" borderId="18" xfId="0" applyNumberFormat="1" applyFont="1" applyBorder="1" applyProtection="1">
      <protection hidden="1"/>
    </xf>
    <xf numFmtId="6" fontId="23" fillId="0" borderId="2" xfId="0" applyNumberFormat="1" applyFont="1" applyBorder="1" applyProtection="1">
      <protection hidden="1"/>
    </xf>
    <xf numFmtId="8" fontId="23" fillId="0" borderId="32" xfId="0" applyNumberFormat="1" applyFont="1" applyBorder="1" applyProtection="1">
      <protection hidden="1"/>
    </xf>
    <xf numFmtId="8" fontId="23" fillId="0" borderId="33" xfId="0" applyNumberFormat="1" applyFont="1" applyBorder="1" applyProtection="1">
      <protection hidden="1"/>
    </xf>
    <xf numFmtId="0" fontId="23" fillId="0" borderId="34" xfId="0" applyFont="1" applyBorder="1" applyProtection="1">
      <protection hidden="1"/>
    </xf>
    <xf numFmtId="0" fontId="23" fillId="0" borderId="35" xfId="0" applyFont="1" applyBorder="1" applyProtection="1">
      <protection hidden="1"/>
    </xf>
    <xf numFmtId="2" fontId="23" fillId="0" borderId="0" xfId="0" applyNumberFormat="1" applyFont="1" applyProtection="1">
      <protection hidden="1"/>
    </xf>
    <xf numFmtId="0" fontId="23" fillId="0" borderId="36" xfId="0" applyFont="1" applyBorder="1" applyProtection="1">
      <protection hidden="1"/>
    </xf>
    <xf numFmtId="0" fontId="24" fillId="0" borderId="35" xfId="0" applyFont="1" applyBorder="1" applyAlignment="1" applyProtection="1">
      <alignment horizontal="center"/>
      <protection hidden="1"/>
    </xf>
    <xf numFmtId="1" fontId="23" fillId="0" borderId="0" xfId="0" applyNumberFormat="1" applyFont="1" applyAlignment="1" applyProtection="1">
      <alignment horizontal="left"/>
      <protection hidden="1"/>
    </xf>
    <xf numFmtId="1" fontId="23" fillId="0" borderId="36" xfId="0" applyNumberFormat="1" applyFont="1" applyBorder="1" applyAlignment="1" applyProtection="1">
      <alignment horizontal="left"/>
      <protection hidden="1"/>
    </xf>
    <xf numFmtId="17" fontId="23" fillId="0" borderId="35" xfId="0" applyNumberFormat="1" applyFont="1" applyBorder="1" applyProtection="1">
      <protection hidden="1"/>
    </xf>
    <xf numFmtId="165" fontId="23" fillId="0" borderId="0" xfId="1" applyNumberFormat="1" applyFont="1" applyProtection="1">
      <protection hidden="1"/>
    </xf>
    <xf numFmtId="3" fontId="23" fillId="0" borderId="0" xfId="0" applyNumberFormat="1" applyFont="1" applyProtection="1">
      <protection hidden="1"/>
    </xf>
    <xf numFmtId="0" fontId="23" fillId="0" borderId="0" xfId="0" applyFont="1" applyAlignment="1" applyProtection="1">
      <alignment horizontal="left"/>
      <protection hidden="1"/>
    </xf>
    <xf numFmtId="0" fontId="23" fillId="0" borderId="36" xfId="0" applyFont="1" applyBorder="1" applyAlignment="1" applyProtection="1">
      <alignment horizontal="left"/>
      <protection hidden="1"/>
    </xf>
    <xf numFmtId="0" fontId="23" fillId="0" borderId="35" xfId="0" applyFont="1" applyBorder="1" applyAlignment="1" applyProtection="1">
      <alignment horizontal="right"/>
      <protection hidden="1"/>
    </xf>
    <xf numFmtId="165" fontId="23" fillId="0" borderId="37" xfId="1" applyNumberFormat="1" applyFont="1" applyBorder="1" applyProtection="1">
      <protection hidden="1"/>
    </xf>
    <xf numFmtId="5" fontId="23" fillId="0" borderId="0" xfId="0" applyNumberFormat="1" applyFont="1" applyProtection="1">
      <protection hidden="1"/>
    </xf>
    <xf numFmtId="5" fontId="23" fillId="0" borderId="36" xfId="0" applyNumberFormat="1" applyFont="1" applyBorder="1" applyProtection="1">
      <protection hidden="1"/>
    </xf>
    <xf numFmtId="165" fontId="23" fillId="0" borderId="0" xfId="0" applyNumberFormat="1" applyFont="1" applyProtection="1">
      <protection hidden="1"/>
    </xf>
    <xf numFmtId="7" fontId="23" fillId="0" borderId="0" xfId="0" applyNumberFormat="1" applyFont="1" applyProtection="1">
      <protection hidden="1"/>
    </xf>
    <xf numFmtId="7" fontId="23" fillId="0" borderId="36" xfId="0" applyNumberFormat="1" applyFont="1" applyBorder="1" applyProtection="1">
      <protection hidden="1"/>
    </xf>
    <xf numFmtId="172" fontId="23" fillId="0" borderId="0" xfId="0" applyNumberFormat="1" applyFont="1" applyProtection="1">
      <protection hidden="1"/>
    </xf>
    <xf numFmtId="8" fontId="23" fillId="0" borderId="0" xfId="0" applyNumberFormat="1" applyFont="1" applyAlignment="1" applyProtection="1">
      <alignment wrapText="1"/>
      <protection hidden="1"/>
    </xf>
    <xf numFmtId="0" fontId="23" fillId="0" borderId="19" xfId="0" applyFont="1" applyBorder="1" applyProtection="1">
      <protection hidden="1"/>
    </xf>
    <xf numFmtId="3" fontId="23" fillId="0" borderId="20" xfId="1" applyNumberFormat="1" applyFont="1" applyBorder="1" applyProtection="1">
      <protection hidden="1"/>
    </xf>
    <xf numFmtId="0" fontId="23" fillId="0" borderId="20" xfId="0" applyFont="1" applyBorder="1" applyProtection="1">
      <protection hidden="1"/>
    </xf>
    <xf numFmtId="0" fontId="23" fillId="0" borderId="21" xfId="0" applyFont="1" applyBorder="1" applyProtection="1">
      <protection hidden="1"/>
    </xf>
    <xf numFmtId="168" fontId="23" fillId="0" borderId="0" xfId="0" applyNumberFormat="1" applyFont="1" applyAlignment="1" applyProtection="1">
      <alignment horizontal="right" vertical="center" wrapText="1"/>
      <protection hidden="1"/>
    </xf>
    <xf numFmtId="0" fontId="23" fillId="0" borderId="2" xfId="0" applyFont="1" applyBorder="1" applyAlignment="1" applyProtection="1">
      <alignment horizontal="center"/>
      <protection hidden="1"/>
    </xf>
    <xf numFmtId="0" fontId="23" fillId="0" borderId="3" xfId="0" applyFont="1" applyBorder="1" applyAlignment="1" applyProtection="1">
      <alignment horizontal="center"/>
      <protection hidden="1"/>
    </xf>
    <xf numFmtId="0" fontId="25" fillId="0" borderId="0" xfId="0" applyFont="1" applyAlignment="1" applyProtection="1">
      <alignment horizontal="center"/>
      <protection hidden="1"/>
    </xf>
    <xf numFmtId="10" fontId="26" fillId="0" borderId="0" xfId="0" applyNumberFormat="1" applyFont="1" applyAlignment="1" applyProtection="1">
      <alignment horizontal="center"/>
      <protection hidden="1"/>
    </xf>
    <xf numFmtId="0" fontId="26" fillId="0" borderId="0" xfId="0" applyFont="1" applyProtection="1">
      <protection hidden="1"/>
    </xf>
    <xf numFmtId="0" fontId="25" fillId="0" borderId="0" xfId="0" applyFont="1" applyProtection="1">
      <protection hidden="1"/>
    </xf>
    <xf numFmtId="14" fontId="26" fillId="0" borderId="0" xfId="0" applyNumberFormat="1" applyFont="1" applyAlignment="1" applyProtection="1">
      <alignment horizontal="center"/>
      <protection hidden="1"/>
    </xf>
    <xf numFmtId="0" fontId="28" fillId="0" borderId="0" xfId="0" applyFont="1"/>
    <xf numFmtId="165" fontId="23" fillId="0" borderId="11" xfId="0" applyNumberFormat="1" applyFont="1" applyBorder="1" applyAlignment="1" applyProtection="1">
      <alignment horizontal="center"/>
      <protection hidden="1"/>
    </xf>
    <xf numFmtId="14" fontId="23" fillId="0" borderId="1" xfId="0" applyNumberFormat="1" applyFont="1" applyBorder="1" applyAlignment="1" applyProtection="1">
      <alignment horizontal="center"/>
      <protection hidden="1"/>
    </xf>
    <xf numFmtId="0" fontId="23" fillId="0" borderId="12" xfId="0" applyFont="1" applyBorder="1" applyAlignment="1" applyProtection="1">
      <alignment horizontal="center"/>
      <protection hidden="1"/>
    </xf>
    <xf numFmtId="0" fontId="13" fillId="0" borderId="0" xfId="0" applyFont="1" applyProtection="1">
      <protection hidden="1"/>
    </xf>
    <xf numFmtId="0" fontId="12" fillId="0" borderId="0" xfId="0" applyFont="1" applyProtection="1">
      <protection hidden="1"/>
    </xf>
    <xf numFmtId="0" fontId="9"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3" fillId="0" borderId="0" xfId="0" applyFont="1" applyAlignment="1" applyProtection="1">
      <alignment vertical="center" wrapText="1"/>
      <protection hidden="1"/>
    </xf>
    <xf numFmtId="15" fontId="2" fillId="0" borderId="0" xfId="0" applyNumberFormat="1"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protection hidden="1"/>
    </xf>
    <xf numFmtId="0" fontId="2" fillId="0" borderId="0" xfId="0" applyFont="1" applyAlignment="1" applyProtection="1">
      <alignment horizontal="center" vertical="center" wrapText="1"/>
      <protection hidden="1"/>
    </xf>
    <xf numFmtId="0" fontId="3"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wrapText="1"/>
      <protection hidden="1"/>
    </xf>
    <xf numFmtId="164" fontId="3" fillId="0" borderId="0" xfId="0" applyNumberFormat="1"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1" fillId="0" borderId="0" xfId="0" applyFont="1" applyAlignment="1" applyProtection="1">
      <alignment horizontal="right" vertical="center"/>
      <protection hidden="1"/>
    </xf>
    <xf numFmtId="0" fontId="10" fillId="0" borderId="0" xfId="0" applyFont="1" applyAlignment="1" applyProtection="1">
      <alignment horizontal="center" vertical="center" wrapText="1"/>
      <protection hidden="1"/>
    </xf>
    <xf numFmtId="0" fontId="3" fillId="0" borderId="0" xfId="0" applyFont="1" applyAlignment="1" applyProtection="1">
      <alignment vertical="top" wrapText="1"/>
      <protection hidden="1"/>
    </xf>
    <xf numFmtId="0" fontId="13" fillId="0" borderId="0" xfId="0" applyFont="1" applyAlignment="1" applyProtection="1">
      <alignment vertical="top" wrapText="1"/>
      <protection hidden="1"/>
    </xf>
    <xf numFmtId="0" fontId="12" fillId="0" borderId="11" xfId="0" applyFont="1" applyBorder="1" applyAlignment="1" applyProtection="1">
      <alignment horizontal="center" vertical="center"/>
      <protection hidden="1"/>
    </xf>
    <xf numFmtId="165" fontId="3" fillId="0" borderId="12" xfId="0" applyNumberFormat="1" applyFont="1" applyBorder="1" applyAlignment="1" applyProtection="1">
      <alignment horizontal="center" vertical="center"/>
      <protection hidden="1"/>
    </xf>
    <xf numFmtId="165" fontId="3" fillId="0" borderId="0" xfId="0" applyNumberFormat="1" applyFont="1" applyAlignment="1" applyProtection="1">
      <alignment horizontal="center" vertical="center"/>
      <protection hidden="1"/>
    </xf>
    <xf numFmtId="0" fontId="3" fillId="0" borderId="0" xfId="0" applyFont="1" applyAlignment="1" applyProtection="1">
      <alignment horizontal="right" vertical="center" wrapText="1"/>
      <protection hidden="1"/>
    </xf>
    <xf numFmtId="165" fontId="3" fillId="0" borderId="1" xfId="0" applyNumberFormat="1" applyFont="1" applyBorder="1" applyAlignment="1" applyProtection="1">
      <alignment horizontal="center" vertical="center"/>
      <protection hidden="1"/>
    </xf>
    <xf numFmtId="0" fontId="11" fillId="0" borderId="0" xfId="0" applyFont="1" applyAlignment="1" applyProtection="1">
      <alignment horizontal="left" vertical="center"/>
      <protection hidden="1"/>
    </xf>
    <xf numFmtId="0" fontId="3" fillId="0" borderId="0" xfId="0" applyFont="1" applyAlignment="1" applyProtection="1">
      <alignment horizontal="right" vertical="center" wrapText="1" indent="1"/>
      <protection hidden="1"/>
    </xf>
    <xf numFmtId="0" fontId="21" fillId="0" borderId="0" xfId="0" applyFont="1" applyAlignment="1" applyProtection="1">
      <alignment horizontal="center"/>
      <protection hidden="1"/>
    </xf>
    <xf numFmtId="0" fontId="4" fillId="0" borderId="0" xfId="0" applyFont="1" applyAlignment="1">
      <alignment vertical="center"/>
    </xf>
    <xf numFmtId="0" fontId="13" fillId="0" borderId="0" xfId="0" applyFont="1"/>
    <xf numFmtId="0" fontId="3" fillId="0" borderId="0" xfId="0" applyFont="1"/>
    <xf numFmtId="0" fontId="3" fillId="0" borderId="0" xfId="0" applyFont="1" applyAlignment="1">
      <alignment horizontal="right"/>
    </xf>
    <xf numFmtId="0" fontId="2" fillId="0" borderId="10" xfId="0" applyFont="1" applyBorder="1" applyAlignment="1">
      <alignment horizontal="center"/>
    </xf>
    <xf numFmtId="49" fontId="2" fillId="0" borderId="0" xfId="0" applyNumberFormat="1" applyFont="1"/>
    <xf numFmtId="49" fontId="2" fillId="0" borderId="0" xfId="0" applyNumberFormat="1" applyFont="1" applyAlignment="1">
      <alignment horizontal="left" vertical="top"/>
    </xf>
    <xf numFmtId="0" fontId="13" fillId="0" borderId="0" xfId="0" applyFont="1" applyAlignment="1">
      <alignment vertical="top" wrapText="1"/>
    </xf>
    <xf numFmtId="0" fontId="2" fillId="0" borderId="0" xfId="0" applyFont="1" applyAlignment="1">
      <alignment vertical="top"/>
    </xf>
    <xf numFmtId="0" fontId="30" fillId="0" borderId="0" xfId="0" applyFont="1" applyAlignment="1">
      <alignment vertical="center"/>
    </xf>
    <xf numFmtId="0" fontId="2" fillId="0" borderId="10" xfId="0" applyFont="1" applyBorder="1" applyAlignment="1">
      <alignment horizontal="left" vertical="center"/>
    </xf>
    <xf numFmtId="0" fontId="2" fillId="0" borderId="10" xfId="0" applyFont="1" applyBorder="1" applyAlignment="1">
      <alignment horizontal="center" vertical="center" wrapText="1"/>
    </xf>
    <xf numFmtId="0" fontId="2" fillId="0" borderId="0" xfId="0" applyFont="1" applyAlignment="1">
      <alignment horizontal="center" vertical="center"/>
    </xf>
    <xf numFmtId="0" fontId="13" fillId="0" borderId="0" xfId="0" applyFont="1" applyAlignment="1">
      <alignment horizontal="center" vertical="center"/>
    </xf>
    <xf numFmtId="2" fontId="2" fillId="0" borderId="10" xfId="0" applyNumberFormat="1" applyFont="1" applyBorder="1"/>
    <xf numFmtId="8" fontId="2" fillId="0" borderId="10" xfId="0" applyNumberFormat="1" applyFont="1" applyBorder="1"/>
    <xf numFmtId="0" fontId="2" fillId="0" borderId="10" xfId="0" applyFont="1" applyBorder="1"/>
    <xf numFmtId="49" fontId="2" fillId="0" borderId="41" xfId="0" applyNumberFormat="1" applyFont="1" applyBorder="1"/>
    <xf numFmtId="8" fontId="2" fillId="0" borderId="33" xfId="0" applyNumberFormat="1" applyFont="1" applyBorder="1"/>
    <xf numFmtId="1" fontId="2" fillId="0" borderId="33" xfId="0" applyNumberFormat="1" applyFont="1" applyBorder="1"/>
    <xf numFmtId="0" fontId="2" fillId="0" borderId="0" xfId="0" applyFont="1" applyAlignment="1">
      <alignment horizontal="left"/>
    </xf>
    <xf numFmtId="0" fontId="2" fillId="0" borderId="39" xfId="0" applyFont="1" applyBorder="1"/>
    <xf numFmtId="0" fontId="2" fillId="0" borderId="43" xfId="0" applyFont="1" applyBorder="1"/>
    <xf numFmtId="0" fontId="2" fillId="0" borderId="40" xfId="0" applyFont="1" applyBorder="1"/>
    <xf numFmtId="0" fontId="2" fillId="0" borderId="25" xfId="0" applyFont="1" applyBorder="1"/>
    <xf numFmtId="0" fontId="2" fillId="0" borderId="17" xfId="0" applyFont="1" applyBorder="1"/>
    <xf numFmtId="0" fontId="2" fillId="0" borderId="44" xfId="0" applyFont="1" applyBorder="1"/>
    <xf numFmtId="0" fontId="2" fillId="0" borderId="7" xfId="0" applyFont="1" applyBorder="1"/>
    <xf numFmtId="0" fontId="2" fillId="0" borderId="45" xfId="0" applyFont="1" applyBorder="1"/>
    <xf numFmtId="165" fontId="3" fillId="4" borderId="15" xfId="0" applyNumberFormat="1" applyFont="1" applyFill="1" applyBorder="1" applyAlignment="1" applyProtection="1">
      <alignment horizontal="center" vertical="center"/>
      <protection locked="0"/>
    </xf>
    <xf numFmtId="165" fontId="3" fillId="4" borderId="16" xfId="0" applyNumberFormat="1" applyFont="1" applyFill="1" applyBorder="1" applyAlignment="1" applyProtection="1">
      <alignment horizontal="center" vertical="center"/>
      <protection locked="0"/>
    </xf>
    <xf numFmtId="0" fontId="12" fillId="0" borderId="0" xfId="0" applyFont="1" applyAlignment="1" applyProtection="1">
      <alignment vertical="center"/>
      <protection hidden="1"/>
    </xf>
    <xf numFmtId="0" fontId="13" fillId="0" borderId="39" xfId="0" applyFont="1" applyBorder="1" applyProtection="1">
      <protection hidden="1"/>
    </xf>
    <xf numFmtId="0" fontId="11" fillId="0" borderId="43" xfId="0" applyFont="1" applyBorder="1" applyAlignment="1" applyProtection="1">
      <alignment vertical="center"/>
      <protection hidden="1"/>
    </xf>
    <xf numFmtId="0" fontId="13" fillId="0" borderId="43" xfId="0" applyFont="1" applyBorder="1" applyProtection="1">
      <protection hidden="1"/>
    </xf>
    <xf numFmtId="0" fontId="13" fillId="0" borderId="40" xfId="0" applyFont="1" applyBorder="1" applyProtection="1">
      <protection hidden="1"/>
    </xf>
    <xf numFmtId="0" fontId="13" fillId="0" borderId="25" xfId="0" applyFont="1" applyBorder="1" applyProtection="1">
      <protection hidden="1"/>
    </xf>
    <xf numFmtId="0" fontId="13" fillId="0" borderId="0" xfId="0" applyFont="1" applyAlignment="1" applyProtection="1">
      <alignment horizontal="right"/>
      <protection hidden="1"/>
    </xf>
    <xf numFmtId="0" fontId="13" fillId="0" borderId="17" xfId="0" applyFont="1" applyBorder="1" applyProtection="1">
      <protection hidden="1"/>
    </xf>
    <xf numFmtId="0" fontId="13" fillId="0" borderId="44" xfId="0" applyFont="1" applyBorder="1" applyProtection="1">
      <protection hidden="1"/>
    </xf>
    <xf numFmtId="0" fontId="13" fillId="0" borderId="7" xfId="0" applyFont="1" applyBorder="1" applyProtection="1">
      <protection hidden="1"/>
    </xf>
    <xf numFmtId="0" fontId="13" fillId="0" borderId="45" xfId="0" applyFont="1" applyBorder="1" applyProtection="1">
      <protection hidden="1"/>
    </xf>
    <xf numFmtId="0" fontId="13" fillId="0" borderId="7" xfId="0" applyFont="1" applyBorder="1" applyAlignment="1" applyProtection="1">
      <alignment horizontal="center" vertical="center"/>
      <protection hidden="1"/>
    </xf>
    <xf numFmtId="0" fontId="13" fillId="0" borderId="7" xfId="0" applyFont="1" applyBorder="1" applyAlignment="1" applyProtection="1">
      <alignment horizontal="right" vertical="center"/>
      <protection hidden="1"/>
    </xf>
    <xf numFmtId="0" fontId="13" fillId="0" borderId="45" xfId="0" applyFont="1" applyBorder="1" applyAlignment="1" applyProtection="1">
      <alignment vertical="center"/>
      <protection hidden="1"/>
    </xf>
    <xf numFmtId="10" fontId="13" fillId="2" borderId="1" xfId="3" applyNumberFormat="1" applyFont="1" applyFill="1" applyBorder="1" applyAlignment="1" applyProtection="1">
      <alignment horizontal="center" vertical="center"/>
      <protection hidden="1"/>
    </xf>
    <xf numFmtId="0" fontId="29" fillId="0" borderId="0" xfId="4" applyAlignment="1" applyProtection="1">
      <alignment horizontal="center"/>
      <protection hidden="1"/>
    </xf>
    <xf numFmtId="0" fontId="13" fillId="0" borderId="0" xfId="0" applyFont="1" applyAlignment="1" applyProtection="1">
      <alignment vertical="center"/>
      <protection hidden="1"/>
    </xf>
    <xf numFmtId="0" fontId="13" fillId="0" borderId="39" xfId="0" applyFont="1" applyBorder="1" applyAlignment="1" applyProtection="1">
      <alignment vertical="center"/>
      <protection hidden="1"/>
    </xf>
    <xf numFmtId="0" fontId="13" fillId="0" borderId="43" xfId="0" applyFont="1" applyBorder="1" applyAlignment="1" applyProtection="1">
      <alignment vertical="center"/>
      <protection hidden="1"/>
    </xf>
    <xf numFmtId="0" fontId="13" fillId="0" borderId="40" xfId="0" applyFont="1" applyBorder="1" applyAlignment="1" applyProtection="1">
      <alignment vertical="center"/>
      <protection hidden="1"/>
    </xf>
    <xf numFmtId="0" fontId="13" fillId="0" borderId="0" xfId="0" applyFont="1" applyAlignment="1" applyProtection="1">
      <alignment vertical="center" wrapText="1"/>
      <protection hidden="1"/>
    </xf>
    <xf numFmtId="0" fontId="0" fillId="0" borderId="48" xfId="0" applyBorder="1"/>
    <xf numFmtId="0" fontId="0" fillId="0" borderId="14" xfId="0" applyBorder="1"/>
    <xf numFmtId="0" fontId="4" fillId="0" borderId="38" xfId="0" applyFont="1" applyBorder="1"/>
    <xf numFmtId="0" fontId="3" fillId="0" borderId="10" xfId="0" applyFont="1" applyBorder="1" applyAlignment="1">
      <alignment vertical="center"/>
    </xf>
    <xf numFmtId="0" fontId="13" fillId="0" borderId="0" xfId="0" applyFont="1" applyAlignment="1" applyProtection="1">
      <alignment horizontal="right" vertical="center"/>
      <protection hidden="1"/>
    </xf>
    <xf numFmtId="0" fontId="13" fillId="0" borderId="17" xfId="0" applyFont="1" applyBorder="1" applyAlignment="1" applyProtection="1">
      <alignment vertical="center"/>
      <protection hidden="1"/>
    </xf>
    <xf numFmtId="0" fontId="13" fillId="0" borderId="45" xfId="0" applyFont="1" applyBorder="1" applyAlignment="1" applyProtection="1">
      <alignment vertical="center" wrapText="1"/>
      <protection hidden="1"/>
    </xf>
    <xf numFmtId="0" fontId="13" fillId="0" borderId="7" xfId="0" applyFont="1" applyBorder="1" applyAlignment="1" applyProtection="1">
      <alignment vertical="center" wrapText="1"/>
      <protection hidden="1"/>
    </xf>
    <xf numFmtId="0" fontId="2" fillId="6" borderId="0" xfId="0" applyFont="1" applyFill="1"/>
    <xf numFmtId="0" fontId="2" fillId="6" borderId="39" xfId="0" applyFont="1" applyFill="1" applyBorder="1"/>
    <xf numFmtId="0" fontId="2" fillId="6" borderId="43" xfId="0" applyFont="1" applyFill="1" applyBorder="1"/>
    <xf numFmtId="0" fontId="2" fillId="6" borderId="40" xfId="0" applyFont="1" applyFill="1" applyBorder="1"/>
    <xf numFmtId="0" fontId="2" fillId="6" borderId="25" xfId="0" applyFont="1" applyFill="1" applyBorder="1"/>
    <xf numFmtId="0" fontId="2" fillId="6" borderId="17" xfId="0" applyFont="1" applyFill="1" applyBorder="1"/>
    <xf numFmtId="0" fontId="2" fillId="6" borderId="44" xfId="0" applyFont="1" applyFill="1" applyBorder="1"/>
    <xf numFmtId="0" fontId="2" fillId="6" borderId="7" xfId="0" applyFont="1" applyFill="1" applyBorder="1"/>
    <xf numFmtId="0" fontId="2" fillId="6" borderId="45" xfId="0" applyFont="1" applyFill="1" applyBorder="1"/>
    <xf numFmtId="0" fontId="12" fillId="0" borderId="0" xfId="0" applyFont="1" applyAlignment="1">
      <alignment horizontal="left"/>
    </xf>
    <xf numFmtId="0" fontId="12" fillId="0" borderId="0" xfId="0" applyFont="1"/>
    <xf numFmtId="0" fontId="2" fillId="6" borderId="20" xfId="0" applyFont="1" applyFill="1" applyBorder="1"/>
    <xf numFmtId="1" fontId="2" fillId="0" borderId="0" xfId="0" applyNumberFormat="1" applyFont="1"/>
    <xf numFmtId="0" fontId="15" fillId="0" borderId="0" xfId="0" applyFont="1" applyAlignment="1">
      <alignment horizontal="center"/>
    </xf>
    <xf numFmtId="0" fontId="31" fillId="0" borderId="38" xfId="0" applyFont="1" applyBorder="1" applyAlignment="1" applyProtection="1">
      <alignment horizontal="left" vertical="top" wrapText="1"/>
      <protection hidden="1"/>
    </xf>
    <xf numFmtId="0" fontId="31" fillId="0" borderId="48" xfId="0" applyFont="1" applyBorder="1" applyAlignment="1" applyProtection="1">
      <alignment horizontal="left" vertical="top" wrapText="1"/>
      <protection hidden="1"/>
    </xf>
    <xf numFmtId="0" fontId="31" fillId="0" borderId="14" xfId="0" applyFont="1" applyBorder="1" applyAlignment="1" applyProtection="1">
      <alignment horizontal="left" vertical="top" wrapText="1"/>
      <protection hidden="1"/>
    </xf>
    <xf numFmtId="0" fontId="13" fillId="0" borderId="7" xfId="0" applyFont="1" applyBorder="1" applyProtection="1">
      <protection hidden="1"/>
    </xf>
    <xf numFmtId="0" fontId="12" fillId="0" borderId="7" xfId="0" applyFont="1" applyBorder="1" applyProtection="1">
      <protection hidden="1"/>
    </xf>
    <xf numFmtId="0" fontId="11" fillId="0" borderId="43" xfId="0" applyFont="1" applyBorder="1" applyAlignment="1" applyProtection="1">
      <alignment horizontal="left" vertical="center" wrapText="1"/>
      <protection hidden="1"/>
    </xf>
    <xf numFmtId="0" fontId="11" fillId="0" borderId="40" xfId="0" applyFont="1" applyBorder="1" applyAlignment="1" applyProtection="1">
      <alignment horizontal="left" vertical="center" wrapText="1"/>
      <protection hidden="1"/>
    </xf>
    <xf numFmtId="0" fontId="12" fillId="4" borderId="46" xfId="0" applyFont="1" applyFill="1" applyBorder="1" applyAlignment="1" applyProtection="1">
      <alignment horizontal="center" vertical="center"/>
      <protection locked="0"/>
    </xf>
    <xf numFmtId="0" fontId="12" fillId="4" borderId="47" xfId="0" applyFont="1" applyFill="1" applyBorder="1" applyAlignment="1" applyProtection="1">
      <alignment horizontal="center" vertical="center"/>
      <protection locked="0"/>
    </xf>
    <xf numFmtId="0" fontId="31" fillId="0" borderId="0" xfId="0" applyFont="1" applyAlignment="1" applyProtection="1">
      <alignment horizontal="left" vertical="top" wrapText="1"/>
      <protection hidden="1"/>
    </xf>
    <xf numFmtId="0" fontId="11" fillId="0" borderId="0" xfId="0" applyFont="1" applyAlignment="1" applyProtection="1">
      <alignment horizontal="left" vertical="top" wrapText="1"/>
      <protection hidden="1"/>
    </xf>
    <xf numFmtId="0" fontId="31" fillId="0" borderId="10" xfId="0" applyFont="1" applyBorder="1" applyAlignment="1" applyProtection="1">
      <alignment horizontal="left" vertical="center" wrapText="1"/>
      <protection hidden="1"/>
    </xf>
    <xf numFmtId="0" fontId="12" fillId="2" borderId="10" xfId="0" applyFont="1" applyFill="1" applyBorder="1" applyAlignment="1" applyProtection="1">
      <alignment vertical="center"/>
      <protection hidden="1"/>
    </xf>
    <xf numFmtId="0" fontId="12" fillId="2" borderId="10" xfId="0" applyFont="1" applyFill="1" applyBorder="1" applyAlignment="1" applyProtection="1">
      <alignment vertical="center" wrapText="1"/>
      <protection hidden="1"/>
    </xf>
    <xf numFmtId="0" fontId="31" fillId="0" borderId="0" xfId="0" applyFont="1" applyAlignment="1" applyProtection="1">
      <alignment horizontal="center" vertical="top" wrapText="1"/>
      <protection hidden="1"/>
    </xf>
    <xf numFmtId="0" fontId="17" fillId="0" borderId="0" xfId="0" applyFont="1" applyAlignment="1" applyProtection="1">
      <alignment horizontal="center"/>
      <protection hidden="1"/>
    </xf>
    <xf numFmtId="0" fontId="9" fillId="0" borderId="0" xfId="0" applyFont="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2" fillId="4" borderId="13" xfId="0" applyFont="1" applyFill="1" applyBorder="1" applyAlignment="1" applyProtection="1">
      <alignment horizontal="center" vertical="center"/>
      <protection locked="0"/>
    </xf>
    <xf numFmtId="0" fontId="12" fillId="4" borderId="5" xfId="0" applyFont="1" applyFill="1" applyBorder="1" applyAlignment="1" applyProtection="1">
      <alignment horizontal="center" vertical="center"/>
      <protection locked="0"/>
    </xf>
    <xf numFmtId="0" fontId="12" fillId="4" borderId="14"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0" borderId="2" xfId="0" applyFont="1" applyBorder="1" applyAlignment="1" applyProtection="1">
      <alignment horizontal="left" vertical="center" shrinkToFit="1"/>
      <protection hidden="1"/>
    </xf>
    <xf numFmtId="0" fontId="3" fillId="0" borderId="4" xfId="0" applyFont="1" applyBorder="1" applyAlignment="1" applyProtection="1">
      <alignment horizontal="left" vertical="center" shrinkToFit="1"/>
      <protection hidden="1"/>
    </xf>
    <xf numFmtId="0" fontId="3" fillId="0" borderId="3" xfId="0" applyFont="1" applyBorder="1" applyAlignment="1" applyProtection="1">
      <alignment horizontal="left" vertical="center" shrinkToFit="1"/>
      <protection hidden="1"/>
    </xf>
    <xf numFmtId="15" fontId="3" fillId="0" borderId="2" xfId="0" applyNumberFormat="1" applyFont="1" applyBorder="1" applyAlignment="1" applyProtection="1">
      <alignment horizontal="left" vertical="center" wrapText="1"/>
      <protection hidden="1"/>
    </xf>
    <xf numFmtId="15" fontId="3" fillId="0" borderId="4" xfId="0" applyNumberFormat="1" applyFont="1" applyBorder="1" applyAlignment="1" applyProtection="1">
      <alignment horizontal="left" vertical="center" wrapText="1"/>
      <protection hidden="1"/>
    </xf>
    <xf numFmtId="15" fontId="3" fillId="0" borderId="3" xfId="0" applyNumberFormat="1" applyFont="1" applyBorder="1" applyAlignment="1" applyProtection="1">
      <alignment horizontal="left" vertical="center" wrapText="1"/>
      <protection hidden="1"/>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29" fillId="2" borderId="2" xfId="4" applyFill="1" applyBorder="1" applyAlignment="1" applyProtection="1">
      <alignment horizontal="center" vertical="center" wrapText="1"/>
      <protection locked="0"/>
    </xf>
    <xf numFmtId="0" fontId="12" fillId="2" borderId="2"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8" fillId="0" borderId="0" xfId="0" applyFont="1" applyAlignment="1" applyProtection="1">
      <alignment horizontal="center" vertical="center"/>
      <protection hidden="1"/>
    </xf>
    <xf numFmtId="0" fontId="23" fillId="0" borderId="9" xfId="0" applyFont="1" applyBorder="1" applyAlignment="1" applyProtection="1">
      <alignment horizontal="center"/>
      <protection hidden="1"/>
    </xf>
    <xf numFmtId="0" fontId="23" fillId="0" borderId="21" xfId="0" applyFont="1" applyBorder="1" applyAlignment="1" applyProtection="1">
      <alignment horizontal="center"/>
      <protection hidden="1"/>
    </xf>
    <xf numFmtId="0" fontId="23" fillId="0" borderId="0" xfId="0" applyFont="1" applyAlignment="1" applyProtection="1">
      <alignment horizontal="center"/>
      <protection hidden="1"/>
    </xf>
    <xf numFmtId="0" fontId="11" fillId="0" borderId="0" xfId="0" applyFont="1" applyAlignment="1" applyProtection="1">
      <alignment horizontal="center"/>
      <protection hidden="1"/>
    </xf>
    <xf numFmtId="0" fontId="23" fillId="0" borderId="8" xfId="0" applyFont="1" applyBorder="1" applyAlignment="1" applyProtection="1">
      <alignment horizontal="center"/>
      <protection hidden="1"/>
    </xf>
    <xf numFmtId="0" fontId="23" fillId="0" borderId="18" xfId="0" applyFont="1" applyBorder="1" applyAlignment="1" applyProtection="1">
      <alignment horizontal="center"/>
      <protection hidden="1"/>
    </xf>
    <xf numFmtId="0" fontId="23" fillId="0" borderId="19" xfId="0" applyFont="1" applyBorder="1" applyAlignment="1" applyProtection="1">
      <alignment horizontal="center"/>
      <protection hidden="1"/>
    </xf>
    <xf numFmtId="0" fontId="23" fillId="0" borderId="20" xfId="0" applyFont="1" applyBorder="1" applyAlignment="1" applyProtection="1">
      <alignment horizontal="center"/>
      <protection hidden="1"/>
    </xf>
    <xf numFmtId="0" fontId="23" fillId="0" borderId="2" xfId="0" applyFont="1" applyBorder="1" applyAlignment="1" applyProtection="1">
      <alignment horizontal="center"/>
      <protection hidden="1"/>
    </xf>
    <xf numFmtId="0" fontId="23" fillId="0" borderId="4" xfId="0" applyFont="1" applyBorder="1" applyAlignment="1" applyProtection="1">
      <alignment horizontal="center"/>
      <protection hidden="1"/>
    </xf>
    <xf numFmtId="0" fontId="23" fillId="0" borderId="3" xfId="0" applyFont="1" applyBorder="1" applyAlignment="1" applyProtection="1">
      <alignment horizontal="center"/>
      <protection hidden="1"/>
    </xf>
    <xf numFmtId="0" fontId="2" fillId="5" borderId="10" xfId="0" applyFont="1" applyFill="1" applyBorder="1" applyAlignment="1" applyProtection="1">
      <alignment wrapText="1"/>
      <protection locked="0"/>
    </xf>
    <xf numFmtId="0" fontId="2" fillId="5" borderId="10" xfId="0" applyFont="1" applyFill="1" applyBorder="1" applyProtection="1">
      <protection locked="0"/>
    </xf>
    <xf numFmtId="0" fontId="2" fillId="5" borderId="10" xfId="0" applyFont="1" applyFill="1" applyBorder="1"/>
    <xf numFmtId="0" fontId="2" fillId="5" borderId="10" xfId="0" applyFont="1" applyFill="1" applyBorder="1" applyAlignment="1">
      <alignment vertical="top"/>
    </xf>
    <xf numFmtId="0" fontId="12" fillId="5" borderId="38" xfId="0" applyFont="1" applyFill="1" applyBorder="1" applyProtection="1">
      <protection locked="0"/>
    </xf>
    <xf numFmtId="0" fontId="3" fillId="5" borderId="48" xfId="0" applyFont="1" applyFill="1" applyBorder="1" applyProtection="1">
      <protection locked="0"/>
    </xf>
    <xf numFmtId="0" fontId="3" fillId="5" borderId="14" xfId="0" applyFont="1" applyFill="1" applyBorder="1" applyProtection="1">
      <protection locked="0"/>
    </xf>
    <xf numFmtId="0" fontId="2" fillId="5" borderId="38" xfId="0" applyFont="1" applyFill="1" applyBorder="1" applyAlignment="1" applyProtection="1">
      <alignment wrapText="1"/>
      <protection locked="0"/>
    </xf>
    <xf numFmtId="0" fontId="2" fillId="5" borderId="14" xfId="0" applyFont="1" applyFill="1" applyBorder="1" applyAlignment="1" applyProtection="1">
      <alignment wrapText="1"/>
      <protection locked="0"/>
    </xf>
    <xf numFmtId="0" fontId="0" fillId="0" borderId="38" xfId="0" applyBorder="1" applyAlignment="1">
      <alignment vertical="top" wrapText="1"/>
    </xf>
    <xf numFmtId="0" fontId="0" fillId="0" borderId="48" xfId="0" applyBorder="1" applyAlignment="1">
      <alignment vertical="top" wrapText="1"/>
    </xf>
    <xf numFmtId="0" fontId="0" fillId="0" borderId="14" xfId="0" applyBorder="1" applyAlignment="1">
      <alignment vertical="top" wrapText="1"/>
    </xf>
    <xf numFmtId="0" fontId="33" fillId="0" borderId="7" xfId="0" applyFont="1" applyBorder="1"/>
    <xf numFmtId="0" fontId="3" fillId="0" borderId="0" xfId="0" applyFont="1"/>
    <xf numFmtId="0" fontId="2" fillId="5" borderId="10" xfId="0" applyFont="1" applyFill="1" applyBorder="1" applyAlignment="1" applyProtection="1">
      <alignment vertical="top" wrapText="1"/>
      <protection locked="0"/>
    </xf>
    <xf numFmtId="0" fontId="2" fillId="5" borderId="10" xfId="0" applyFont="1" applyFill="1" applyBorder="1" applyAlignment="1" applyProtection="1">
      <alignment vertical="top"/>
      <protection locked="0"/>
    </xf>
    <xf numFmtId="0" fontId="2" fillId="0" borderId="38" xfId="0" applyFont="1" applyBorder="1" applyAlignment="1">
      <alignment wrapText="1"/>
    </xf>
    <xf numFmtId="0" fontId="0" fillId="0" borderId="48" xfId="0" applyBorder="1" applyAlignment="1">
      <alignment wrapText="1"/>
    </xf>
    <xf numFmtId="0" fontId="0" fillId="0" borderId="14" xfId="0" applyBorder="1" applyAlignment="1">
      <alignment wrapText="1"/>
    </xf>
    <xf numFmtId="0" fontId="3" fillId="0" borderId="39" xfId="0" applyFont="1" applyBorder="1"/>
    <xf numFmtId="0" fontId="2" fillId="0" borderId="43" xfId="0" applyFont="1" applyBorder="1"/>
    <xf numFmtId="0" fontId="2" fillId="0" borderId="40" xfId="0" applyFont="1" applyBorder="1"/>
    <xf numFmtId="0" fontId="2" fillId="0" borderId="10" xfId="0" applyFont="1" applyBorder="1" applyAlignment="1" applyProtection="1">
      <alignment wrapText="1"/>
      <protection locked="0"/>
    </xf>
    <xf numFmtId="0" fontId="2" fillId="0" borderId="10" xfId="0" applyFont="1" applyBorder="1" applyProtection="1">
      <protection locked="0"/>
    </xf>
    <xf numFmtId="0" fontId="2" fillId="0" borderId="25" xfId="0" applyFont="1" applyBorder="1"/>
    <xf numFmtId="0" fontId="2" fillId="0" borderId="0" xfId="0" applyFont="1"/>
    <xf numFmtId="0" fontId="2" fillId="0" borderId="17" xfId="0" applyFont="1" applyBorder="1"/>
    <xf numFmtId="0" fontId="3" fillId="5" borderId="10" xfId="0" applyFont="1" applyFill="1" applyBorder="1" applyAlignment="1">
      <alignment horizontal="center"/>
    </xf>
    <xf numFmtId="0" fontId="0" fillId="0" borderId="43" xfId="0" applyBorder="1"/>
    <xf numFmtId="0" fontId="3" fillId="0" borderId="10" xfId="0" applyFont="1" applyBorder="1" applyAlignment="1">
      <alignment vertical="center"/>
    </xf>
    <xf numFmtId="0" fontId="3" fillId="0" borderId="38" xfId="0" applyFont="1" applyBorder="1" applyAlignment="1">
      <alignment vertical="top" wrapText="1"/>
    </xf>
    <xf numFmtId="0" fontId="0" fillId="0" borderId="48" xfId="0" applyBorder="1" applyAlignment="1">
      <alignment vertical="top"/>
    </xf>
    <xf numFmtId="0" fontId="0" fillId="0" borderId="14" xfId="0" applyBorder="1" applyAlignment="1">
      <alignment vertical="top"/>
    </xf>
    <xf numFmtId="0" fontId="2" fillId="0" borderId="48" xfId="0" applyFont="1" applyBorder="1"/>
    <xf numFmtId="0" fontId="2" fillId="0" borderId="14" xfId="0" applyFont="1" applyBorder="1"/>
    <xf numFmtId="0" fontId="3" fillId="0" borderId="38" xfId="0" applyFont="1" applyBorder="1" applyAlignment="1">
      <alignment vertical="center"/>
    </xf>
    <xf numFmtId="0" fontId="3" fillId="0" borderId="14" xfId="0" applyFont="1" applyBorder="1" applyAlignment="1">
      <alignment vertical="center"/>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0" xfId="0" quotePrefix="1" applyFont="1" applyBorder="1" applyAlignment="1">
      <alignment horizontal="left" vertical="top" wrapText="1"/>
    </xf>
    <xf numFmtId="0" fontId="2" fillId="0" borderId="10" xfId="0" applyFont="1" applyBorder="1" applyAlignment="1">
      <alignment horizontal="left" vertical="top" wrapText="1"/>
    </xf>
    <xf numFmtId="165" fontId="2" fillId="0" borderId="10" xfId="0" applyNumberFormat="1" applyFont="1" applyBorder="1" applyAlignment="1">
      <alignment horizontal="center"/>
    </xf>
    <xf numFmtId="0" fontId="13" fillId="0" borderId="0" xfId="0" applyFont="1" applyAlignment="1">
      <alignment horizontal="left" vertical="top" wrapText="1"/>
    </xf>
    <xf numFmtId="0" fontId="2" fillId="0" borderId="38" xfId="0" applyFont="1" applyBorder="1" applyAlignment="1">
      <alignment horizontal="left"/>
    </xf>
    <xf numFmtId="0" fontId="2" fillId="0" borderId="14" xfId="0" applyFont="1" applyBorder="1" applyAlignment="1">
      <alignment horizontal="left"/>
    </xf>
    <xf numFmtId="49" fontId="2" fillId="0" borderId="0" xfId="0" applyNumberFormat="1" applyFont="1" applyAlignment="1">
      <alignment horizontal="center"/>
    </xf>
    <xf numFmtId="6" fontId="2" fillId="0" borderId="38" xfId="0" applyNumberFormat="1" applyFont="1" applyBorder="1" applyAlignment="1">
      <alignment horizontal="left"/>
    </xf>
    <xf numFmtId="0" fontId="2" fillId="0" borderId="39" xfId="0" applyFont="1" applyBorder="1" applyAlignment="1">
      <alignment horizontal="left"/>
    </xf>
    <xf numFmtId="0" fontId="2" fillId="0" borderId="40" xfId="0" applyFont="1" applyBorder="1" applyAlignment="1">
      <alignment horizontal="left"/>
    </xf>
    <xf numFmtId="6" fontId="2" fillId="0" borderId="32" xfId="0" applyNumberFormat="1" applyFont="1" applyBorder="1" applyAlignment="1">
      <alignment horizontal="left"/>
    </xf>
    <xf numFmtId="0" fontId="2" fillId="0" borderId="42" xfId="0" applyFont="1" applyBorder="1" applyAlignment="1">
      <alignment horizontal="left"/>
    </xf>
    <xf numFmtId="0" fontId="3" fillId="6" borderId="0" xfId="0" applyFont="1" applyFill="1" applyAlignment="1">
      <alignment horizontal="left" vertical="top" wrapText="1"/>
    </xf>
    <xf numFmtId="0" fontId="13" fillId="0" borderId="0" xfId="0" applyFont="1" applyAlignment="1">
      <alignment horizontal="left" vertical="center" wrapText="1"/>
    </xf>
  </cellXfs>
  <cellStyles count="5">
    <cellStyle name="Comma" xfId="1" builtinId="3"/>
    <cellStyle name="Hyperlink" xfId="4" builtinId="8"/>
    <cellStyle name="Normal" xfId="0" builtinId="0"/>
    <cellStyle name="Normal 8" xfId="2" xr:uid="{9020B7A9-4F2F-4947-B0F6-4256F43380F2}"/>
    <cellStyle name="Percent" xfId="3" builtin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4</xdr:col>
      <xdr:colOff>1181100</xdr:colOff>
      <xdr:row>0</xdr:row>
      <xdr:rowOff>0</xdr:rowOff>
    </xdr:from>
    <xdr:to>
      <xdr:col>5</xdr:col>
      <xdr:colOff>1064895</xdr:colOff>
      <xdr:row>0</xdr:row>
      <xdr:rowOff>822853</xdr:rowOff>
    </xdr:to>
    <xdr:pic>
      <xdr:nvPicPr>
        <xdr:cNvPr id="2" name="Picture 4" descr="KCC_Logo_New_2012_Framed">
          <a:extLst>
            <a:ext uri="{FF2B5EF4-FFF2-40B4-BE49-F238E27FC236}">
              <a16:creationId xmlns:a16="http://schemas.microsoft.com/office/drawing/2014/main" id="{C87B684B-B172-46A0-8901-4073BB9BA54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57750" y="0"/>
          <a:ext cx="1352550" cy="834283"/>
        </a:xfrm>
        <a:prstGeom prst="rect">
          <a:avLst/>
        </a:prstGeom>
        <a:noFill/>
        <a:ln w="9525">
          <a:noFill/>
          <a:miter lim="800000"/>
          <a:headEnd/>
          <a:tailEnd/>
        </a:ln>
      </xdr:spPr>
    </xdr:pic>
    <xdr:clientData/>
  </xdr:twoCellAnchor>
  <xdr:twoCellAnchor editAs="oneCell">
    <xdr:from>
      <xdr:col>1</xdr:col>
      <xdr:colOff>26670</xdr:colOff>
      <xdr:row>0</xdr:row>
      <xdr:rowOff>0</xdr:rowOff>
    </xdr:from>
    <xdr:to>
      <xdr:col>3</xdr:col>
      <xdr:colOff>479600</xdr:colOff>
      <xdr:row>0</xdr:row>
      <xdr:rowOff>739140</xdr:rowOff>
    </xdr:to>
    <xdr:pic>
      <xdr:nvPicPr>
        <xdr:cNvPr id="4" name="Picture 3">
          <a:extLst>
            <a:ext uri="{FF2B5EF4-FFF2-40B4-BE49-F238E27FC236}">
              <a16:creationId xmlns:a16="http://schemas.microsoft.com/office/drawing/2014/main" id="{CF5C87C3-955C-AAD4-AF45-430CB6DFF5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120" y="0"/>
          <a:ext cx="213885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19050</xdr:colOff>
      <xdr:row>0</xdr:row>
      <xdr:rowOff>76200</xdr:rowOff>
    </xdr:from>
    <xdr:to>
      <xdr:col>7</xdr:col>
      <xdr:colOff>664210</xdr:colOff>
      <xdr:row>5</xdr:row>
      <xdr:rowOff>133350</xdr:rowOff>
    </xdr:to>
    <xdr:pic>
      <xdr:nvPicPr>
        <xdr:cNvPr id="2" name="Picture 1" descr="Kent County Council">
          <a:extLst>
            <a:ext uri="{FF2B5EF4-FFF2-40B4-BE49-F238E27FC236}">
              <a16:creationId xmlns:a16="http://schemas.microsoft.com/office/drawing/2014/main" id="{B5D7FCBE-4490-48E7-AFD7-6BDB5A6FB6C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4325" y="76200"/>
          <a:ext cx="1582420" cy="100203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SS%20Schools%20Financial%20Services\Finance\Loans\7%20Loan%20Advances%20&amp;%20Reconciliation\Templates\School%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est Rates"/>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ankofengland.co.u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651A-5146-45CA-A758-94E7BDE06759}">
  <sheetPr codeName="Sheet1"/>
  <dimension ref="A1:L312"/>
  <sheetViews>
    <sheetView workbookViewId="0">
      <pane xSplit="2" ySplit="1" topLeftCell="E180" activePane="bottomRight" state="frozen"/>
      <selection pane="topRight" activeCell="C1" sqref="C1"/>
      <selection pane="bottomLeft" activeCell="A2" sqref="A2"/>
      <selection pane="bottomRight" activeCell="K193" sqref="K193"/>
    </sheetView>
  </sheetViews>
  <sheetFormatPr defaultColWidth="9.109375" defaultRowHeight="14.4" x14ac:dyDescent="0.3"/>
  <cols>
    <col min="1" max="1" width="5.109375" style="1" bestFit="1" customWidth="1"/>
    <col min="2" max="2" width="7.109375" style="1" bestFit="1" customWidth="1"/>
    <col min="3" max="3" width="53" style="1" bestFit="1" customWidth="1"/>
    <col min="4" max="4" width="26.33203125" style="1" bestFit="1" customWidth="1"/>
    <col min="5" max="5" width="21" style="1" bestFit="1" customWidth="1"/>
    <col min="6" max="6" width="13.6640625" style="1" bestFit="1" customWidth="1"/>
    <col min="7" max="7" width="23.109375" style="1" bestFit="1" customWidth="1"/>
    <col min="8" max="8" width="7.33203125" style="1" bestFit="1" customWidth="1"/>
    <col min="9" max="9" width="11.44140625" style="1" bestFit="1" customWidth="1"/>
    <col min="10" max="10" width="20.44140625" style="1" bestFit="1" customWidth="1"/>
    <col min="11" max="11" width="47.88671875" style="1" bestFit="1" customWidth="1"/>
    <col min="12" max="12" width="70.88671875" style="1" customWidth="1"/>
    <col min="13" max="16384" width="9.109375" style="1"/>
  </cols>
  <sheetData>
    <row r="1" spans="1:12" x14ac:dyDescent="0.3">
      <c r="A1" s="1" t="s">
        <v>8</v>
      </c>
      <c r="B1" s="1" t="s">
        <v>9</v>
      </c>
      <c r="C1" s="1" t="s">
        <v>10</v>
      </c>
      <c r="D1" s="1" t="s">
        <v>11</v>
      </c>
      <c r="E1" s="1" t="s">
        <v>12</v>
      </c>
      <c r="F1" s="1" t="s">
        <v>13</v>
      </c>
      <c r="G1" s="1" t="s">
        <v>14</v>
      </c>
      <c r="H1" s="1" t="s">
        <v>15</v>
      </c>
      <c r="I1" s="1" t="s">
        <v>16</v>
      </c>
      <c r="J1" s="1" t="s">
        <v>17</v>
      </c>
      <c r="K1" s="1" t="s">
        <v>18</v>
      </c>
      <c r="L1" s="1" t="s">
        <v>1564</v>
      </c>
    </row>
    <row r="2" spans="1:12" x14ac:dyDescent="0.3">
      <c r="A2" s="1">
        <v>886</v>
      </c>
      <c r="B2" s="1">
        <v>1001</v>
      </c>
      <c r="C2" s="1" t="s">
        <v>1652</v>
      </c>
      <c r="D2" s="1" t="s">
        <v>19</v>
      </c>
      <c r="E2" s="1" t="s">
        <v>20</v>
      </c>
      <c r="F2" s="1" t="s">
        <v>20</v>
      </c>
      <c r="G2" s="1" t="s">
        <v>21</v>
      </c>
      <c r="H2" s="1" t="s">
        <v>22</v>
      </c>
      <c r="I2" s="1" t="s">
        <v>23</v>
      </c>
      <c r="J2" s="1" t="s">
        <v>24</v>
      </c>
      <c r="K2" s="1" t="s">
        <v>25</v>
      </c>
      <c r="L2" s="2" t="str">
        <f t="shared" ref="L2:L50" si="0">TRIM(D2&amp;", "&amp;IF(E2="","",E2&amp;", ")&amp;IF(F2="","",F2&amp;", ")&amp;CHAR(10)&amp;G2&amp;", "&amp;CHAR(10)&amp;H2&amp;" "&amp;CHAR(10)&amp;I2)</f>
        <v>140 London Road, 
NORTHFLEET, 
Kent 
DA11 9JS</v>
      </c>
    </row>
    <row r="3" spans="1:12" x14ac:dyDescent="0.3">
      <c r="A3" s="1">
        <v>886</v>
      </c>
      <c r="B3" s="1">
        <v>1123</v>
      </c>
      <c r="C3" s="1" t="s">
        <v>1894</v>
      </c>
      <c r="D3" s="1" t="s">
        <v>31</v>
      </c>
      <c r="E3" s="1" t="s">
        <v>20</v>
      </c>
      <c r="F3" s="1" t="s">
        <v>20</v>
      </c>
      <c r="G3" s="1" t="s">
        <v>32</v>
      </c>
      <c r="H3" s="1" t="s">
        <v>22</v>
      </c>
      <c r="I3" s="1" t="s">
        <v>33</v>
      </c>
      <c r="J3" s="1" t="s">
        <v>34</v>
      </c>
      <c r="K3" s="1" t="s">
        <v>35</v>
      </c>
      <c r="L3" s="2" t="str">
        <f t="shared" si="0"/>
        <v>40 Teddington Drive, 
LEYBOURNE, 
Kent 
ME19 5FF</v>
      </c>
    </row>
    <row r="4" spans="1:12" x14ac:dyDescent="0.3">
      <c r="A4" s="1">
        <v>886</v>
      </c>
      <c r="B4" s="1">
        <v>1124</v>
      </c>
      <c r="C4" s="1" t="s">
        <v>36</v>
      </c>
      <c r="D4" s="1" t="s">
        <v>37</v>
      </c>
      <c r="E4" s="1" t="s">
        <v>20</v>
      </c>
      <c r="F4" s="1" t="s">
        <v>20</v>
      </c>
      <c r="G4" s="1" t="s">
        <v>38</v>
      </c>
      <c r="H4" s="1" t="s">
        <v>22</v>
      </c>
      <c r="I4" s="1" t="s">
        <v>39</v>
      </c>
      <c r="J4" s="1" t="s">
        <v>40</v>
      </c>
      <c r="K4" s="1" t="s">
        <v>41</v>
      </c>
      <c r="L4" s="2" t="str">
        <f t="shared" si="0"/>
        <v>106 Cheriton Road, 
FOLKESTONE, 
Kent 
CT20 2QN</v>
      </c>
    </row>
    <row r="5" spans="1:12" x14ac:dyDescent="0.3">
      <c r="A5" s="1">
        <v>886</v>
      </c>
      <c r="B5" s="1">
        <v>1127</v>
      </c>
      <c r="C5" s="1" t="s">
        <v>2017</v>
      </c>
      <c r="D5" s="1" t="s">
        <v>42</v>
      </c>
      <c r="E5" s="1" t="s">
        <v>20</v>
      </c>
      <c r="F5" s="1" t="s">
        <v>20</v>
      </c>
      <c r="G5" s="1" t="s">
        <v>43</v>
      </c>
      <c r="H5" s="1" t="s">
        <v>22</v>
      </c>
      <c r="I5" s="1" t="s">
        <v>44</v>
      </c>
      <c r="J5" s="1" t="s">
        <v>45</v>
      </c>
      <c r="K5" s="1" t="s">
        <v>46</v>
      </c>
      <c r="L5" s="2" t="str">
        <f t="shared" si="0"/>
        <v>8 Bower Mount Road, 
MAIDSTONE, 
Kent 
ME16 8AU</v>
      </c>
    </row>
    <row r="6" spans="1:12" x14ac:dyDescent="0.3">
      <c r="A6" s="1">
        <v>886</v>
      </c>
      <c r="B6" s="1">
        <v>1128</v>
      </c>
      <c r="C6" s="1" t="s">
        <v>1665</v>
      </c>
      <c r="D6" s="1" t="s">
        <v>47</v>
      </c>
      <c r="E6" s="1" t="s">
        <v>48</v>
      </c>
      <c r="F6" s="1" t="s">
        <v>20</v>
      </c>
      <c r="G6" s="1" t="s">
        <v>49</v>
      </c>
      <c r="H6" s="1" t="s">
        <v>22</v>
      </c>
      <c r="I6" s="1" t="s">
        <v>50</v>
      </c>
      <c r="J6" s="1" t="s">
        <v>51</v>
      </c>
      <c r="K6" s="1" t="s">
        <v>52</v>
      </c>
      <c r="L6" s="2" t="str">
        <f t="shared" si="0"/>
        <v>Thistley Hill, Melbourne Avenue, 
DOVER, 
Kent 
CT16 2JH</v>
      </c>
    </row>
    <row r="7" spans="1:12" x14ac:dyDescent="0.3">
      <c r="A7" s="1">
        <v>886</v>
      </c>
      <c r="B7" s="1">
        <v>1129</v>
      </c>
      <c r="C7" s="1" t="s">
        <v>1666</v>
      </c>
      <c r="D7" s="1" t="s">
        <v>53</v>
      </c>
      <c r="E7" s="1" t="s">
        <v>54</v>
      </c>
      <c r="F7" s="1" t="s">
        <v>55</v>
      </c>
      <c r="G7" s="1" t="s">
        <v>56</v>
      </c>
      <c r="H7" s="1" t="s">
        <v>22</v>
      </c>
      <c r="I7" s="1" t="s">
        <v>57</v>
      </c>
      <c r="J7" s="1" t="s">
        <v>58</v>
      </c>
      <c r="K7" s="1" t="s">
        <v>59</v>
      </c>
      <c r="L7" s="2" t="str">
        <f t="shared" si="0"/>
        <v>The Pagoda, Off St John's Road, Floyd Close, 
Tunbridge Wells, 
Kent 
TN4 9TX</v>
      </c>
    </row>
    <row r="8" spans="1:12" x14ac:dyDescent="0.3">
      <c r="A8" s="1">
        <v>886</v>
      </c>
      <c r="B8" s="1">
        <v>2000</v>
      </c>
      <c r="C8" s="1" t="s">
        <v>1667</v>
      </c>
      <c r="D8" s="1" t="s">
        <v>60</v>
      </c>
      <c r="E8" s="1" t="s">
        <v>61</v>
      </c>
      <c r="F8" s="1" t="s">
        <v>20</v>
      </c>
      <c r="G8" s="1" t="s">
        <v>62</v>
      </c>
      <c r="H8" s="1" t="s">
        <v>22</v>
      </c>
      <c r="I8" s="1" t="s">
        <v>63</v>
      </c>
      <c r="J8" s="1" t="s">
        <v>64</v>
      </c>
      <c r="K8" s="1" t="s">
        <v>65</v>
      </c>
      <c r="L8" s="2" t="str">
        <f t="shared" si="0"/>
        <v>St Johns Place, Northgate, 
CANTERBURY, 
Kent 
CT1 1BD</v>
      </c>
    </row>
    <row r="9" spans="1:12" x14ac:dyDescent="0.3">
      <c r="A9" s="1">
        <v>886</v>
      </c>
      <c r="B9" s="1">
        <v>2002</v>
      </c>
      <c r="C9" s="1" t="s">
        <v>1668</v>
      </c>
      <c r="D9" s="1" t="s">
        <v>66</v>
      </c>
      <c r="E9" s="1" t="s">
        <v>20</v>
      </c>
      <c r="F9" s="1" t="s">
        <v>20</v>
      </c>
      <c r="G9" s="1" t="s">
        <v>67</v>
      </c>
      <c r="H9" s="1" t="s">
        <v>22</v>
      </c>
      <c r="I9" s="1" t="s">
        <v>68</v>
      </c>
      <c r="J9" s="1" t="s">
        <v>69</v>
      </c>
      <c r="K9" s="1" t="s">
        <v>70</v>
      </c>
      <c r="L9" s="2" t="str">
        <f t="shared" si="0"/>
        <v>Repton Ave, 
ASHFORD, 
Kent 
TN23 3RX</v>
      </c>
    </row>
    <row r="10" spans="1:12" x14ac:dyDescent="0.3">
      <c r="A10" s="1">
        <v>886</v>
      </c>
      <c r="B10" s="1">
        <v>2065</v>
      </c>
      <c r="C10" s="1" t="s">
        <v>1670</v>
      </c>
      <c r="D10" s="1" t="s">
        <v>73</v>
      </c>
      <c r="E10" s="1" t="s">
        <v>74</v>
      </c>
      <c r="F10" s="1" t="s">
        <v>20</v>
      </c>
      <c r="G10" s="1" t="s">
        <v>75</v>
      </c>
      <c r="H10" s="1" t="s">
        <v>22</v>
      </c>
      <c r="I10" s="1" t="s">
        <v>76</v>
      </c>
      <c r="J10" s="1" t="s">
        <v>77</v>
      </c>
      <c r="K10" s="1" t="s">
        <v>78</v>
      </c>
      <c r="L10" s="2" t="str">
        <f t="shared" si="0"/>
        <v>Discovery Drive, Kings Hill, 
WEST MALLING, 
Kent 
ME19 4GJ</v>
      </c>
    </row>
    <row r="11" spans="1:12" x14ac:dyDescent="0.3">
      <c r="A11" s="1">
        <v>886</v>
      </c>
      <c r="B11" s="1">
        <v>2066</v>
      </c>
      <c r="C11" s="1" t="s">
        <v>79</v>
      </c>
      <c r="D11" s="1" t="s">
        <v>80</v>
      </c>
      <c r="E11" s="1" t="s">
        <v>20</v>
      </c>
      <c r="F11" s="1" t="s">
        <v>20</v>
      </c>
      <c r="G11" s="1" t="s">
        <v>27</v>
      </c>
      <c r="H11" s="1" t="s">
        <v>22</v>
      </c>
      <c r="I11" s="1" t="s">
        <v>81</v>
      </c>
      <c r="J11" s="1" t="s">
        <v>82</v>
      </c>
      <c r="K11" s="1" t="s">
        <v>83</v>
      </c>
      <c r="L11" s="2" t="str">
        <f t="shared" si="0"/>
        <v>Franklin Road, 
DARTFORD, 
Kent 
DA2 7UZ</v>
      </c>
    </row>
    <row r="12" spans="1:12" x14ac:dyDescent="0.3">
      <c r="A12" s="1">
        <v>886</v>
      </c>
      <c r="B12" s="1">
        <v>2079</v>
      </c>
      <c r="C12" s="1" t="s">
        <v>1672</v>
      </c>
      <c r="D12" s="1" t="s">
        <v>84</v>
      </c>
      <c r="E12" s="1" t="s">
        <v>85</v>
      </c>
      <c r="F12" s="1" t="s">
        <v>20</v>
      </c>
      <c r="G12" s="1" t="s">
        <v>86</v>
      </c>
      <c r="H12" s="1" t="s">
        <v>22</v>
      </c>
      <c r="I12" s="1" t="s">
        <v>87</v>
      </c>
      <c r="J12" s="1" t="s">
        <v>88</v>
      </c>
      <c r="K12" s="1" t="s">
        <v>89</v>
      </c>
      <c r="L12" s="2" t="str">
        <f t="shared" si="0"/>
        <v>Higham School Lane, Hunt Road, 
Tonbridge, 
Kent 
TN10 4BB</v>
      </c>
    </row>
    <row r="13" spans="1:12" x14ac:dyDescent="0.3">
      <c r="A13" s="1">
        <v>886</v>
      </c>
      <c r="B13" s="1">
        <v>2088</v>
      </c>
      <c r="C13" s="1" t="s">
        <v>90</v>
      </c>
      <c r="D13" s="1" t="s">
        <v>91</v>
      </c>
      <c r="E13" s="1" t="s">
        <v>20</v>
      </c>
      <c r="F13" s="1" t="s">
        <v>20</v>
      </c>
      <c r="G13" s="1" t="s">
        <v>92</v>
      </c>
      <c r="H13" s="1" t="s">
        <v>22</v>
      </c>
      <c r="I13" s="1" t="s">
        <v>93</v>
      </c>
      <c r="J13" s="1" t="s">
        <v>94</v>
      </c>
      <c r="K13" s="1" t="s">
        <v>95</v>
      </c>
      <c r="L13" s="2" t="str">
        <f t="shared" si="0"/>
        <v>The Green, 
CROCKENHILL, 
Kent 
BR8 8JG</v>
      </c>
    </row>
    <row r="14" spans="1:12" x14ac:dyDescent="0.3">
      <c r="A14" s="1">
        <v>886</v>
      </c>
      <c r="B14" s="1">
        <v>2089</v>
      </c>
      <c r="C14" s="1" t="s">
        <v>1673</v>
      </c>
      <c r="D14" s="1" t="s">
        <v>96</v>
      </c>
      <c r="E14" s="1" t="s">
        <v>20</v>
      </c>
      <c r="F14" s="1" t="s">
        <v>20</v>
      </c>
      <c r="G14" s="1" t="s">
        <v>97</v>
      </c>
      <c r="H14" s="1" t="s">
        <v>22</v>
      </c>
      <c r="I14" s="1" t="s">
        <v>98</v>
      </c>
      <c r="J14" s="1" t="s">
        <v>99</v>
      </c>
      <c r="K14" s="1" t="s">
        <v>100</v>
      </c>
      <c r="L14" s="2" t="str">
        <f t="shared" si="0"/>
        <v>High Street, 
EYNSFORD, 
Kent 
DA4 0AA</v>
      </c>
    </row>
    <row r="15" spans="1:12" x14ac:dyDescent="0.3">
      <c r="A15" s="1">
        <v>886</v>
      </c>
      <c r="B15" s="1">
        <v>2094</v>
      </c>
      <c r="C15" s="1" t="s">
        <v>101</v>
      </c>
      <c r="D15" s="1" t="s">
        <v>102</v>
      </c>
      <c r="E15" s="1" t="s">
        <v>103</v>
      </c>
      <c r="F15" s="1" t="s">
        <v>20</v>
      </c>
      <c r="G15" s="1" t="s">
        <v>104</v>
      </c>
      <c r="H15" s="1" t="s">
        <v>22</v>
      </c>
      <c r="I15" s="1" t="s">
        <v>105</v>
      </c>
      <c r="J15" s="1" t="s">
        <v>106</v>
      </c>
      <c r="K15" s="1" t="s">
        <v>107</v>
      </c>
      <c r="L15" s="2" t="str">
        <f t="shared" si="0"/>
        <v>The Street, Cobham, 
GRAVESEND, 
Kent 
DA12 3BN</v>
      </c>
    </row>
    <row r="16" spans="1:12" x14ac:dyDescent="0.3">
      <c r="A16" s="1">
        <v>886</v>
      </c>
      <c r="B16" s="1">
        <v>2095</v>
      </c>
      <c r="C16" s="1" t="s">
        <v>108</v>
      </c>
      <c r="D16" s="1" t="s">
        <v>109</v>
      </c>
      <c r="E16" s="1" t="s">
        <v>20</v>
      </c>
      <c r="F16" s="1" t="s">
        <v>20</v>
      </c>
      <c r="G16" s="1" t="s">
        <v>104</v>
      </c>
      <c r="H16" s="1" t="s">
        <v>22</v>
      </c>
      <c r="I16" s="1" t="s">
        <v>110</v>
      </c>
      <c r="J16" s="1" t="s">
        <v>111</v>
      </c>
      <c r="K16" s="1" t="s">
        <v>112</v>
      </c>
      <c r="L16" s="2" t="str">
        <f t="shared" si="0"/>
        <v>Cecil Road, 
GRAVESEND, 
Kent 
DA11 7BT</v>
      </c>
    </row>
    <row r="17" spans="1:12" x14ac:dyDescent="0.3">
      <c r="A17" s="1">
        <v>886</v>
      </c>
      <c r="B17" s="1">
        <v>2109</v>
      </c>
      <c r="C17" s="1" t="s">
        <v>113</v>
      </c>
      <c r="D17" s="1" t="s">
        <v>114</v>
      </c>
      <c r="E17" s="1" t="s">
        <v>20</v>
      </c>
      <c r="F17" s="1" t="s">
        <v>20</v>
      </c>
      <c r="G17" s="1" t="s">
        <v>115</v>
      </c>
      <c r="H17" s="1" t="s">
        <v>22</v>
      </c>
      <c r="I17" s="1" t="s">
        <v>116</v>
      </c>
      <c r="J17" s="1" t="s">
        <v>117</v>
      </c>
      <c r="K17" s="1" t="s">
        <v>118</v>
      </c>
      <c r="L17" s="2" t="str">
        <f t="shared" si="0"/>
        <v>School Lane, 
HIGHAM, 
Kent 
ME3 7JL</v>
      </c>
    </row>
    <row r="18" spans="1:12" x14ac:dyDescent="0.3">
      <c r="A18" s="1">
        <v>886</v>
      </c>
      <c r="B18" s="1">
        <v>2116</v>
      </c>
      <c r="C18" s="1" t="s">
        <v>119</v>
      </c>
      <c r="D18" s="1" t="s">
        <v>96</v>
      </c>
      <c r="E18" s="1" t="s">
        <v>20</v>
      </c>
      <c r="F18" s="1" t="s">
        <v>20</v>
      </c>
      <c r="G18" s="1" t="s">
        <v>21</v>
      </c>
      <c r="H18" s="1" t="s">
        <v>22</v>
      </c>
      <c r="I18" s="1" t="s">
        <v>120</v>
      </c>
      <c r="J18" s="1" t="s">
        <v>121</v>
      </c>
      <c r="K18" s="1" t="s">
        <v>122</v>
      </c>
      <c r="L18" s="2" t="str">
        <f t="shared" si="0"/>
        <v>High Street, 
NORTHFLEET, 
Kent 
DA11 9HB</v>
      </c>
    </row>
    <row r="19" spans="1:12" x14ac:dyDescent="0.3">
      <c r="A19" s="1">
        <v>886</v>
      </c>
      <c r="B19" s="1">
        <v>2119</v>
      </c>
      <c r="C19" s="1" t="s">
        <v>123</v>
      </c>
      <c r="D19" s="1" t="s">
        <v>124</v>
      </c>
      <c r="E19" s="1" t="s">
        <v>20</v>
      </c>
      <c r="F19" s="1" t="s">
        <v>20</v>
      </c>
      <c r="G19" s="1" t="s">
        <v>21</v>
      </c>
      <c r="H19" s="1" t="s">
        <v>22</v>
      </c>
      <c r="I19" s="1" t="s">
        <v>125</v>
      </c>
      <c r="J19" s="1" t="s">
        <v>126</v>
      </c>
      <c r="K19" s="1" t="s">
        <v>127</v>
      </c>
      <c r="L19" s="2" t="str">
        <f t="shared" si="0"/>
        <v>Packham Road, 
NORTHFLEET, 
Kent 
DA11 7JF</v>
      </c>
    </row>
    <row r="20" spans="1:12" x14ac:dyDescent="0.3">
      <c r="A20" s="1">
        <v>886</v>
      </c>
      <c r="B20" s="1">
        <v>2120</v>
      </c>
      <c r="C20" s="1" t="s">
        <v>128</v>
      </c>
      <c r="D20" s="1" t="s">
        <v>114</v>
      </c>
      <c r="E20" s="1" t="s">
        <v>20</v>
      </c>
      <c r="F20" s="1" t="s">
        <v>20</v>
      </c>
      <c r="G20" s="1" t="s">
        <v>129</v>
      </c>
      <c r="H20" s="1" t="s">
        <v>22</v>
      </c>
      <c r="I20" s="1" t="s">
        <v>130</v>
      </c>
      <c r="J20" s="1" t="s">
        <v>131</v>
      </c>
      <c r="K20" s="1" t="s">
        <v>132</v>
      </c>
      <c r="L20" s="2" t="str">
        <f t="shared" si="0"/>
        <v>School Lane, 
BEAN, 
Kent 
DA2 8AL</v>
      </c>
    </row>
    <row r="21" spans="1:12" x14ac:dyDescent="0.3">
      <c r="A21" s="1">
        <v>886</v>
      </c>
      <c r="B21" s="1">
        <v>2128</v>
      </c>
      <c r="C21" s="1" t="s">
        <v>135</v>
      </c>
      <c r="D21" s="1" t="s">
        <v>136</v>
      </c>
      <c r="E21" s="1" t="s">
        <v>137</v>
      </c>
      <c r="F21" s="1" t="s">
        <v>20</v>
      </c>
      <c r="G21" s="1" t="s">
        <v>134</v>
      </c>
      <c r="H21" s="1" t="s">
        <v>22</v>
      </c>
      <c r="I21" s="1" t="s">
        <v>138</v>
      </c>
      <c r="J21" s="1" t="s">
        <v>139</v>
      </c>
      <c r="K21" s="1" t="s">
        <v>140</v>
      </c>
      <c r="L21" s="2" t="str">
        <f t="shared" si="0"/>
        <v>Five Oak Green, Capel, 
TONBRIDGE, 
Kent 
TN12 6RP</v>
      </c>
    </row>
    <row r="22" spans="1:12" x14ac:dyDescent="0.3">
      <c r="A22" s="1">
        <v>886</v>
      </c>
      <c r="B22" s="1">
        <v>2130</v>
      </c>
      <c r="C22" s="1" t="s">
        <v>141</v>
      </c>
      <c r="D22" s="1" t="s">
        <v>142</v>
      </c>
      <c r="E22" s="1" t="s">
        <v>143</v>
      </c>
      <c r="F22" s="1" t="s">
        <v>20</v>
      </c>
      <c r="G22" s="1" t="s">
        <v>144</v>
      </c>
      <c r="H22" s="1" t="s">
        <v>22</v>
      </c>
      <c r="I22" s="1" t="s">
        <v>145</v>
      </c>
      <c r="J22" s="1" t="s">
        <v>146</v>
      </c>
      <c r="K22" s="1" t="s">
        <v>147</v>
      </c>
      <c r="L22" s="2" t="str">
        <f t="shared" si="0"/>
        <v>London Road, Dunton Green, 
SEVENOAKS, 
Kent 
TN13 2UR</v>
      </c>
    </row>
    <row r="23" spans="1:12" x14ac:dyDescent="0.3">
      <c r="A23" s="1">
        <v>886</v>
      </c>
      <c r="B23" s="1">
        <v>2132</v>
      </c>
      <c r="C23" s="1" t="s">
        <v>1680</v>
      </c>
      <c r="D23" s="1" t="s">
        <v>148</v>
      </c>
      <c r="E23" s="1" t="s">
        <v>20</v>
      </c>
      <c r="F23" s="1" t="s">
        <v>20</v>
      </c>
      <c r="G23" s="1" t="s">
        <v>134</v>
      </c>
      <c r="H23" s="1" t="s">
        <v>22</v>
      </c>
      <c r="I23" s="1" t="s">
        <v>149</v>
      </c>
      <c r="J23" s="1" t="s">
        <v>150</v>
      </c>
      <c r="K23" s="1" t="s">
        <v>151</v>
      </c>
      <c r="L23" s="2" t="str">
        <f t="shared" si="0"/>
        <v>Hadlow, 
TONBRIDGE, 
Kent 
TN11 0EH</v>
      </c>
    </row>
    <row r="24" spans="1:12" x14ac:dyDescent="0.3">
      <c r="A24" s="1">
        <v>886</v>
      </c>
      <c r="B24" s="1">
        <v>2134</v>
      </c>
      <c r="C24" s="1" t="s">
        <v>153</v>
      </c>
      <c r="D24" s="1" t="s">
        <v>154</v>
      </c>
      <c r="E24" s="1" t="s">
        <v>155</v>
      </c>
      <c r="F24" s="1" t="s">
        <v>20</v>
      </c>
      <c r="G24" s="1" t="s">
        <v>156</v>
      </c>
      <c r="H24" s="1" t="s">
        <v>22</v>
      </c>
      <c r="I24" s="1" t="s">
        <v>157</v>
      </c>
      <c r="J24" s="1" t="s">
        <v>158</v>
      </c>
      <c r="K24" s="1" t="s">
        <v>159</v>
      </c>
      <c r="L24" s="2" t="str">
        <f t="shared" si="0"/>
        <v>Bough Beech Road, Four Elms, 
EDENBRIDGE, 
Kent 
TN8 6NE</v>
      </c>
    </row>
    <row r="25" spans="1:12" x14ac:dyDescent="0.3">
      <c r="A25" s="1">
        <v>886</v>
      </c>
      <c r="B25" s="1">
        <v>2136</v>
      </c>
      <c r="C25" s="1" t="s">
        <v>161</v>
      </c>
      <c r="D25" s="1" t="s">
        <v>162</v>
      </c>
      <c r="E25" s="1" t="s">
        <v>20</v>
      </c>
      <c r="F25" s="1" t="s">
        <v>20</v>
      </c>
      <c r="G25" s="1" t="s">
        <v>163</v>
      </c>
      <c r="H25" s="1" t="s">
        <v>22</v>
      </c>
      <c r="I25" s="1" t="s">
        <v>164</v>
      </c>
      <c r="J25" s="1" t="s">
        <v>165</v>
      </c>
      <c r="K25" s="1" t="s">
        <v>166</v>
      </c>
      <c r="L25" s="2" t="str">
        <f t="shared" si="0"/>
        <v>West End, 
KEMSING, 
Kent 
TN15 6PU</v>
      </c>
    </row>
    <row r="26" spans="1:12" x14ac:dyDescent="0.3">
      <c r="A26" s="1">
        <v>886</v>
      </c>
      <c r="B26" s="1">
        <v>2137</v>
      </c>
      <c r="C26" s="1" t="s">
        <v>167</v>
      </c>
      <c r="D26" s="1" t="s">
        <v>91</v>
      </c>
      <c r="E26" s="1" t="s">
        <v>168</v>
      </c>
      <c r="F26" s="1" t="s">
        <v>20</v>
      </c>
      <c r="G26" s="1" t="s">
        <v>134</v>
      </c>
      <c r="H26" s="1" t="s">
        <v>22</v>
      </c>
      <c r="I26" s="1" t="s">
        <v>169</v>
      </c>
      <c r="J26" s="1" t="s">
        <v>170</v>
      </c>
      <c r="K26" s="1" t="s">
        <v>171</v>
      </c>
      <c r="L26" s="2" t="str">
        <f t="shared" si="0"/>
        <v>The Green, Leigh, 
TONBRIDGE, 
Kent 
TN11 8QP</v>
      </c>
    </row>
    <row r="27" spans="1:12" x14ac:dyDescent="0.3">
      <c r="A27" s="1">
        <v>886</v>
      </c>
      <c r="B27" s="1">
        <v>2138</v>
      </c>
      <c r="C27" s="1" t="s">
        <v>172</v>
      </c>
      <c r="D27" s="1" t="s">
        <v>96</v>
      </c>
      <c r="E27" s="1" t="s">
        <v>20</v>
      </c>
      <c r="F27" s="1" t="s">
        <v>20</v>
      </c>
      <c r="G27" s="1" t="s">
        <v>173</v>
      </c>
      <c r="H27" s="1" t="s">
        <v>22</v>
      </c>
      <c r="I27" s="1" t="s">
        <v>174</v>
      </c>
      <c r="J27" s="1" t="s">
        <v>175</v>
      </c>
      <c r="K27" s="1" t="s">
        <v>176</v>
      </c>
      <c r="L27" s="2" t="str">
        <f t="shared" si="0"/>
        <v>High Street, 
OTFORD, 
Kent 
TN14 5PG</v>
      </c>
    </row>
    <row r="28" spans="1:12" x14ac:dyDescent="0.3">
      <c r="A28" s="1">
        <v>886</v>
      </c>
      <c r="B28" s="1">
        <v>2139</v>
      </c>
      <c r="C28" s="1" t="s">
        <v>177</v>
      </c>
      <c r="D28" s="1" t="s">
        <v>178</v>
      </c>
      <c r="E28" s="1" t="s">
        <v>179</v>
      </c>
      <c r="F28" s="1" t="s">
        <v>20</v>
      </c>
      <c r="G28" s="1" t="s">
        <v>180</v>
      </c>
      <c r="H28" s="1" t="s">
        <v>22</v>
      </c>
      <c r="I28" s="1" t="s">
        <v>181</v>
      </c>
      <c r="J28" s="1" t="s">
        <v>182</v>
      </c>
      <c r="K28" s="1" t="s">
        <v>183</v>
      </c>
      <c r="L28" s="2" t="str">
        <f t="shared" si="0"/>
        <v>Lower Green Road, Pembury, 
TUNBRIDGE WELLS, 
Kent 
TN2 4EB</v>
      </c>
    </row>
    <row r="29" spans="1:12" x14ac:dyDescent="0.3">
      <c r="A29" s="1">
        <v>886</v>
      </c>
      <c r="B29" s="1">
        <v>2142</v>
      </c>
      <c r="C29" s="1" t="s">
        <v>184</v>
      </c>
      <c r="D29" s="1" t="s">
        <v>185</v>
      </c>
      <c r="E29" s="1" t="s">
        <v>186</v>
      </c>
      <c r="F29" s="1" t="s">
        <v>20</v>
      </c>
      <c r="G29" s="1" t="s">
        <v>187</v>
      </c>
      <c r="H29" s="1" t="s">
        <v>22</v>
      </c>
      <c r="I29" s="1" t="s">
        <v>188</v>
      </c>
      <c r="J29" s="1" t="s">
        <v>189</v>
      </c>
      <c r="K29" s="1" t="s">
        <v>190</v>
      </c>
      <c r="L29" s="2" t="str">
        <f t="shared" si="0"/>
        <v>Rye Road, Sandhurst, 
CRANBROOK, 
Kent 
TN18 5JE</v>
      </c>
    </row>
    <row r="30" spans="1:12" x14ac:dyDescent="0.3">
      <c r="A30" s="1">
        <v>886</v>
      </c>
      <c r="B30" s="1">
        <v>2147</v>
      </c>
      <c r="C30" s="1" t="s">
        <v>191</v>
      </c>
      <c r="D30" s="1" t="s">
        <v>192</v>
      </c>
      <c r="E30" s="1" t="s">
        <v>193</v>
      </c>
      <c r="F30" s="1" t="s">
        <v>20</v>
      </c>
      <c r="G30" s="1" t="s">
        <v>144</v>
      </c>
      <c r="H30" s="1" t="s">
        <v>22</v>
      </c>
      <c r="I30" s="1" t="s">
        <v>194</v>
      </c>
      <c r="J30" s="1" t="s">
        <v>195</v>
      </c>
      <c r="K30" s="1" t="s">
        <v>196</v>
      </c>
      <c r="L30" s="2" t="str">
        <f t="shared" si="0"/>
        <v>Long Barn Road, Weald, 
SEVENOAKS, 
Kent 
TN14 6PY</v>
      </c>
    </row>
    <row r="31" spans="1:12" x14ac:dyDescent="0.3">
      <c r="A31" s="1">
        <v>886</v>
      </c>
      <c r="B31" s="1">
        <v>2148</v>
      </c>
      <c r="C31" s="1" t="s">
        <v>197</v>
      </c>
      <c r="D31" s="1" t="s">
        <v>198</v>
      </c>
      <c r="E31" s="1" t="s">
        <v>199</v>
      </c>
      <c r="F31" s="1" t="s">
        <v>20</v>
      </c>
      <c r="G31" s="1" t="s">
        <v>144</v>
      </c>
      <c r="H31" s="1" t="s">
        <v>22</v>
      </c>
      <c r="I31" s="1" t="s">
        <v>200</v>
      </c>
      <c r="J31" s="1" t="s">
        <v>201</v>
      </c>
      <c r="K31" s="1" t="s">
        <v>202</v>
      </c>
      <c r="L31" s="2" t="str">
        <f t="shared" si="0"/>
        <v>Church Street, Shoreham, 
SEVENOAKS, 
Kent 
TN14 7SN</v>
      </c>
    </row>
    <row r="32" spans="1:12" x14ac:dyDescent="0.3">
      <c r="A32" s="1">
        <v>886</v>
      </c>
      <c r="B32" s="1">
        <v>2155</v>
      </c>
      <c r="C32" s="1" t="s">
        <v>203</v>
      </c>
      <c r="D32" s="1" t="s">
        <v>204</v>
      </c>
      <c r="E32" s="1" t="s">
        <v>20</v>
      </c>
      <c r="F32" s="1" t="s">
        <v>20</v>
      </c>
      <c r="G32" s="1" t="s">
        <v>134</v>
      </c>
      <c r="H32" s="1" t="s">
        <v>22</v>
      </c>
      <c r="I32" s="1" t="s">
        <v>205</v>
      </c>
      <c r="J32" s="1" t="s">
        <v>206</v>
      </c>
      <c r="K32" s="1" t="s">
        <v>207</v>
      </c>
      <c r="L32" s="2" t="str">
        <f t="shared" si="0"/>
        <v>The Slade, 
TONBRIDGE, 
Kent 
TN9 1HR</v>
      </c>
    </row>
    <row r="33" spans="1:12" x14ac:dyDescent="0.3">
      <c r="A33" s="1">
        <v>886</v>
      </c>
      <c r="B33" s="1">
        <v>2156</v>
      </c>
      <c r="C33" s="1" t="s">
        <v>208</v>
      </c>
      <c r="D33" s="1" t="s">
        <v>209</v>
      </c>
      <c r="E33" s="1" t="s">
        <v>20</v>
      </c>
      <c r="F33" s="1" t="s">
        <v>20</v>
      </c>
      <c r="G33" s="1" t="s">
        <v>134</v>
      </c>
      <c r="H33" s="1" t="s">
        <v>22</v>
      </c>
      <c r="I33" s="1" t="s">
        <v>210</v>
      </c>
      <c r="J33" s="1" t="s">
        <v>211</v>
      </c>
      <c r="K33" s="1" t="s">
        <v>212</v>
      </c>
      <c r="L33" s="2" t="str">
        <f t="shared" si="0"/>
        <v>Sussex Road, 
TONBRIDGE, 
Kent 
TN9 2TP</v>
      </c>
    </row>
    <row r="34" spans="1:12" x14ac:dyDescent="0.3">
      <c r="A34" s="1">
        <v>886</v>
      </c>
      <c r="B34" s="1">
        <v>2161</v>
      </c>
      <c r="C34" s="1" t="s">
        <v>213</v>
      </c>
      <c r="D34" s="1" t="s">
        <v>214</v>
      </c>
      <c r="E34" s="1" t="s">
        <v>215</v>
      </c>
      <c r="F34" s="1" t="s">
        <v>20</v>
      </c>
      <c r="G34" s="1" t="s">
        <v>43</v>
      </c>
      <c r="H34" s="1" t="s">
        <v>22</v>
      </c>
      <c r="I34" s="1" t="s">
        <v>216</v>
      </c>
      <c r="J34" s="1" t="s">
        <v>217</v>
      </c>
      <c r="K34" s="1" t="s">
        <v>218</v>
      </c>
      <c r="L34" s="2" t="str">
        <f t="shared" si="0"/>
        <v>Church Hill, Boughton Monchelsea, 
MAIDSTONE, 
Kent 
ME17 4HP</v>
      </c>
    </row>
    <row r="35" spans="1:12" x14ac:dyDescent="0.3">
      <c r="A35" s="1">
        <v>886</v>
      </c>
      <c r="B35" s="1">
        <v>2163</v>
      </c>
      <c r="C35" s="1" t="s">
        <v>219</v>
      </c>
      <c r="D35" s="1" t="s">
        <v>220</v>
      </c>
      <c r="E35" s="1" t="s">
        <v>221</v>
      </c>
      <c r="F35" s="1" t="s">
        <v>20</v>
      </c>
      <c r="G35" s="1" t="s">
        <v>43</v>
      </c>
      <c r="H35" s="1" t="s">
        <v>22</v>
      </c>
      <c r="I35" s="1" t="s">
        <v>222</v>
      </c>
      <c r="J35" s="1" t="s">
        <v>223</v>
      </c>
      <c r="K35" s="1" t="s">
        <v>224</v>
      </c>
      <c r="L35" s="2" t="str">
        <f t="shared" si="0"/>
        <v>Vicarage Lane, East Farleigh, 
MAIDSTONE, 
Kent 
ME15 0LY</v>
      </c>
    </row>
    <row r="36" spans="1:12" x14ac:dyDescent="0.3">
      <c r="A36" s="1">
        <v>886</v>
      </c>
      <c r="B36" s="1">
        <v>2164</v>
      </c>
      <c r="C36" s="1" t="s">
        <v>225</v>
      </c>
      <c r="D36" s="1" t="s">
        <v>226</v>
      </c>
      <c r="E36" s="1" t="s">
        <v>227</v>
      </c>
      <c r="F36" s="1" t="s">
        <v>20</v>
      </c>
      <c r="G36" s="1" t="s">
        <v>134</v>
      </c>
      <c r="H36" s="1" t="s">
        <v>22</v>
      </c>
      <c r="I36" s="1" t="s">
        <v>228</v>
      </c>
      <c r="J36" s="1" t="s">
        <v>229</v>
      </c>
      <c r="K36" s="1" t="s">
        <v>230</v>
      </c>
      <c r="L36" s="2" t="str">
        <f t="shared" si="0"/>
        <v>130 Pound Road, East Peckham, 
TONBRIDGE, 
Kent 
TN12 5LH</v>
      </c>
    </row>
    <row r="37" spans="1:12" x14ac:dyDescent="0.3">
      <c r="A37" s="1">
        <v>886</v>
      </c>
      <c r="B37" s="1">
        <v>2165</v>
      </c>
      <c r="C37" s="1" t="s">
        <v>231</v>
      </c>
      <c r="D37" s="1" t="s">
        <v>232</v>
      </c>
      <c r="E37" s="1" t="s">
        <v>233</v>
      </c>
      <c r="F37" s="1" t="s">
        <v>20</v>
      </c>
      <c r="G37" s="1" t="s">
        <v>67</v>
      </c>
      <c r="H37" s="1" t="s">
        <v>22</v>
      </c>
      <c r="I37" s="1" t="s">
        <v>234</v>
      </c>
      <c r="J37" s="1" t="s">
        <v>235</v>
      </c>
      <c r="K37" s="1" t="s">
        <v>236</v>
      </c>
      <c r="L37" s="2" t="str">
        <f t="shared" si="0"/>
        <v>Kings Road, Headcorn, 
ASHFORD, 
Kent 
TN27 9QT</v>
      </c>
    </row>
    <row r="38" spans="1:12" x14ac:dyDescent="0.3">
      <c r="A38" s="1">
        <v>886</v>
      </c>
      <c r="B38" s="1">
        <v>2166</v>
      </c>
      <c r="C38" s="1" t="s">
        <v>237</v>
      </c>
      <c r="D38" s="1" t="s">
        <v>238</v>
      </c>
      <c r="E38" s="1" t="s">
        <v>239</v>
      </c>
      <c r="F38" s="1" t="s">
        <v>20</v>
      </c>
      <c r="G38" s="1" t="s">
        <v>43</v>
      </c>
      <c r="H38" s="1" t="s">
        <v>22</v>
      </c>
      <c r="I38" s="1" t="s">
        <v>240</v>
      </c>
      <c r="J38" s="1" t="s">
        <v>241</v>
      </c>
      <c r="K38" s="1" t="s">
        <v>242</v>
      </c>
      <c r="L38" s="2" t="str">
        <f t="shared" si="0"/>
        <v>Eythorne Street, Hollingbourne, 
MAIDSTONE, 
Kent 
ME17 1UA</v>
      </c>
    </row>
    <row r="39" spans="1:12" x14ac:dyDescent="0.3">
      <c r="A39" s="1">
        <v>886</v>
      </c>
      <c r="B39" s="1">
        <v>2167</v>
      </c>
      <c r="C39" s="1" t="s">
        <v>243</v>
      </c>
      <c r="D39" s="1" t="s">
        <v>244</v>
      </c>
      <c r="E39" s="1" t="s">
        <v>245</v>
      </c>
      <c r="F39" s="1" t="s">
        <v>20</v>
      </c>
      <c r="G39" s="1" t="s">
        <v>144</v>
      </c>
      <c r="H39" s="1" t="s">
        <v>22</v>
      </c>
      <c r="I39" s="1" t="s">
        <v>246</v>
      </c>
      <c r="J39" s="1" t="s">
        <v>247</v>
      </c>
      <c r="K39" s="1" t="s">
        <v>248</v>
      </c>
      <c r="L39" s="2" t="str">
        <f t="shared" si="0"/>
        <v>Oldbury Lane, Ightham, 
SEVENOAKS, 
Kent 
TN15 9DD</v>
      </c>
    </row>
    <row r="40" spans="1:12" x14ac:dyDescent="0.3">
      <c r="A40" s="1">
        <v>886</v>
      </c>
      <c r="B40" s="1">
        <v>2168</v>
      </c>
      <c r="C40" s="1" t="s">
        <v>249</v>
      </c>
      <c r="D40" s="1" t="s">
        <v>250</v>
      </c>
      <c r="E40" s="1" t="s">
        <v>20</v>
      </c>
      <c r="F40" s="1" t="s">
        <v>20</v>
      </c>
      <c r="G40" s="1" t="s">
        <v>251</v>
      </c>
      <c r="H40" s="1" t="s">
        <v>22</v>
      </c>
      <c r="I40" s="1" t="s">
        <v>252</v>
      </c>
      <c r="J40" s="1" t="s">
        <v>253</v>
      </c>
      <c r="K40" s="1" t="s">
        <v>254</v>
      </c>
      <c r="L40" s="2" t="str">
        <f t="shared" si="0"/>
        <v>Ham Lane, 
LENHAM, 
Kent 
ME17 2QG</v>
      </c>
    </row>
    <row r="41" spans="1:12" x14ac:dyDescent="0.3">
      <c r="A41" s="1">
        <v>886</v>
      </c>
      <c r="B41" s="1">
        <v>2169</v>
      </c>
      <c r="C41" s="1" t="s">
        <v>255</v>
      </c>
      <c r="D41" s="1" t="s">
        <v>256</v>
      </c>
      <c r="E41" s="1" t="s">
        <v>257</v>
      </c>
      <c r="F41" s="1" t="s">
        <v>20</v>
      </c>
      <c r="G41" s="1" t="s">
        <v>43</v>
      </c>
      <c r="H41" s="1" t="s">
        <v>22</v>
      </c>
      <c r="I41" s="1" t="s">
        <v>258</v>
      </c>
      <c r="J41" s="1" t="s">
        <v>259</v>
      </c>
      <c r="K41" s="1" t="s">
        <v>260</v>
      </c>
      <c r="L41" s="2" t="str">
        <f t="shared" si="0"/>
        <v>Headcorn Road, Platts Heath, 
MAIDSTONE, 
Kent 
ME17 2NH</v>
      </c>
    </row>
    <row r="42" spans="1:12" x14ac:dyDescent="0.3">
      <c r="A42" s="1">
        <v>886</v>
      </c>
      <c r="B42" s="1">
        <v>2171</v>
      </c>
      <c r="C42" s="1" t="s">
        <v>261</v>
      </c>
      <c r="D42" s="1" t="s">
        <v>262</v>
      </c>
      <c r="E42" s="1" t="s">
        <v>20</v>
      </c>
      <c r="F42" s="1" t="s">
        <v>20</v>
      </c>
      <c r="G42" s="1" t="s">
        <v>43</v>
      </c>
      <c r="H42" s="1" t="s">
        <v>22</v>
      </c>
      <c r="I42" s="1" t="s">
        <v>263</v>
      </c>
      <c r="J42" s="1" t="s">
        <v>264</v>
      </c>
      <c r="K42" s="1" t="s">
        <v>265</v>
      </c>
      <c r="L42" s="2" t="str">
        <f t="shared" si="0"/>
        <v>Leafy Lane, 
MAIDSTONE, 
Kent 
ME16 0QQ</v>
      </c>
    </row>
    <row r="43" spans="1:12" x14ac:dyDescent="0.3">
      <c r="A43" s="1">
        <v>886</v>
      </c>
      <c r="B43" s="1">
        <v>2175</v>
      </c>
      <c r="C43" s="1" t="s">
        <v>266</v>
      </c>
      <c r="D43" s="1" t="s">
        <v>267</v>
      </c>
      <c r="E43" s="1" t="s">
        <v>20</v>
      </c>
      <c r="F43" s="1" t="s">
        <v>20</v>
      </c>
      <c r="G43" s="1" t="s">
        <v>43</v>
      </c>
      <c r="H43" s="1" t="s">
        <v>22</v>
      </c>
      <c r="I43" s="1" t="s">
        <v>268</v>
      </c>
      <c r="J43" s="1" t="s">
        <v>269</v>
      </c>
      <c r="K43" s="1" t="s">
        <v>270</v>
      </c>
      <c r="L43" s="2" t="str">
        <f t="shared" si="0"/>
        <v>Peel Street, 
MAIDSTONE, 
Kent 
ME14 2BP</v>
      </c>
    </row>
    <row r="44" spans="1:12" x14ac:dyDescent="0.3">
      <c r="A44" s="1">
        <v>886</v>
      </c>
      <c r="B44" s="1">
        <v>2176</v>
      </c>
      <c r="C44" s="1" t="s">
        <v>271</v>
      </c>
      <c r="D44" s="1" t="s">
        <v>272</v>
      </c>
      <c r="E44" s="1" t="s">
        <v>20</v>
      </c>
      <c r="F44" s="1" t="s">
        <v>20</v>
      </c>
      <c r="G44" s="1" t="s">
        <v>43</v>
      </c>
      <c r="H44" s="1" t="s">
        <v>22</v>
      </c>
      <c r="I44" s="1" t="s">
        <v>273</v>
      </c>
      <c r="J44" s="1" t="s">
        <v>274</v>
      </c>
      <c r="K44" s="1" t="s">
        <v>275</v>
      </c>
      <c r="L44" s="2" t="str">
        <f t="shared" si="0"/>
        <v>Park Way, 
MAIDSTONE, 
Kent 
ME15 7AH</v>
      </c>
    </row>
    <row r="45" spans="1:12" s="2" customFormat="1" x14ac:dyDescent="0.3">
      <c r="A45" s="2">
        <v>886</v>
      </c>
      <c r="B45" s="2">
        <v>2185</v>
      </c>
      <c r="C45" s="1" t="s">
        <v>277</v>
      </c>
      <c r="D45" s="2" t="s">
        <v>102</v>
      </c>
      <c r="E45" s="2" t="s">
        <v>278</v>
      </c>
      <c r="F45" s="2" t="s">
        <v>20</v>
      </c>
      <c r="G45" s="2" t="s">
        <v>43</v>
      </c>
      <c r="H45" s="2" t="s">
        <v>22</v>
      </c>
      <c r="I45" s="2" t="s">
        <v>279</v>
      </c>
      <c r="J45" s="2" t="s">
        <v>280</v>
      </c>
      <c r="K45" s="2" t="s">
        <v>281</v>
      </c>
      <c r="L45" s="2" t="str">
        <f t="shared" si="0"/>
        <v>The Street, Mereworth, 
MAIDSTONE, 
Kent 
ME18 5ND</v>
      </c>
    </row>
    <row r="46" spans="1:12" x14ac:dyDescent="0.3">
      <c r="A46" s="1">
        <v>886</v>
      </c>
      <c r="B46" s="1">
        <v>2187</v>
      </c>
      <c r="C46" s="1" t="s">
        <v>282</v>
      </c>
      <c r="D46" s="1" t="s">
        <v>283</v>
      </c>
      <c r="E46" s="1" t="s">
        <v>20</v>
      </c>
      <c r="F46" s="1" t="s">
        <v>20</v>
      </c>
      <c r="G46" s="1" t="s">
        <v>284</v>
      </c>
      <c r="H46" s="1" t="s">
        <v>22</v>
      </c>
      <c r="I46" s="1" t="s">
        <v>285</v>
      </c>
      <c r="J46" s="1" t="s">
        <v>286</v>
      </c>
      <c r="K46" s="1" t="s">
        <v>287</v>
      </c>
      <c r="L46" s="2" t="str">
        <f t="shared" si="0"/>
        <v>Church Road, 
OFFHAM, 
Kent 
ME19 5NX</v>
      </c>
    </row>
    <row r="47" spans="1:12" x14ac:dyDescent="0.3">
      <c r="A47" s="1">
        <v>886</v>
      </c>
      <c r="B47" s="1">
        <v>2188</v>
      </c>
      <c r="C47" s="1" t="s">
        <v>288</v>
      </c>
      <c r="D47" s="1" t="s">
        <v>114</v>
      </c>
      <c r="E47" s="1" t="s">
        <v>289</v>
      </c>
      <c r="F47" s="1" t="s">
        <v>20</v>
      </c>
      <c r="G47" s="1" t="s">
        <v>144</v>
      </c>
      <c r="H47" s="1" t="s">
        <v>22</v>
      </c>
      <c r="I47" s="1" t="s">
        <v>290</v>
      </c>
      <c r="J47" s="1" t="s">
        <v>291</v>
      </c>
      <c r="K47" s="1" t="s">
        <v>292</v>
      </c>
      <c r="L47" s="2" t="str">
        <f t="shared" si="0"/>
        <v>School Lane, Plaxtol, 
SEVENOAKS, 
Kent 
TN15 0QD</v>
      </c>
    </row>
    <row r="48" spans="1:12" x14ac:dyDescent="0.3">
      <c r="A48" s="1">
        <v>886</v>
      </c>
      <c r="B48" s="1">
        <v>2189</v>
      </c>
      <c r="C48" s="1" t="s">
        <v>293</v>
      </c>
      <c r="D48" s="1" t="s">
        <v>294</v>
      </c>
      <c r="E48" s="1" t="s">
        <v>20</v>
      </c>
      <c r="F48" s="1" t="s">
        <v>20</v>
      </c>
      <c r="G48" s="1" t="s">
        <v>295</v>
      </c>
      <c r="H48" s="1" t="s">
        <v>22</v>
      </c>
      <c r="I48" s="1" t="s">
        <v>296</v>
      </c>
      <c r="J48" s="1" t="s">
        <v>297</v>
      </c>
      <c r="K48" s="1" t="s">
        <v>298</v>
      </c>
      <c r="L48" s="2" t="str">
        <f t="shared" si="0"/>
        <v>Birling Road, 
RYARSH, 
Kent 
ME19 5LS</v>
      </c>
    </row>
    <row r="49" spans="1:12" x14ac:dyDescent="0.3">
      <c r="A49" s="1">
        <v>886</v>
      </c>
      <c r="B49" s="1">
        <v>2190</v>
      </c>
      <c r="C49" s="1" t="s">
        <v>299</v>
      </c>
      <c r="D49" s="1" t="s">
        <v>300</v>
      </c>
      <c r="E49" s="1" t="s">
        <v>301</v>
      </c>
      <c r="F49" s="1" t="s">
        <v>20</v>
      </c>
      <c r="G49" s="1" t="s">
        <v>134</v>
      </c>
      <c r="H49" s="1" t="s">
        <v>22</v>
      </c>
      <c r="I49" s="1" t="s">
        <v>302</v>
      </c>
      <c r="J49" s="1" t="s">
        <v>303</v>
      </c>
      <c r="K49" s="1" t="s">
        <v>304</v>
      </c>
      <c r="L49" s="2" t="str">
        <f t="shared" si="0"/>
        <v>Stumble Hill, Shipbourne, 
TONBRIDGE, 
Kent 
TN11 9PB</v>
      </c>
    </row>
    <row r="50" spans="1:12" x14ac:dyDescent="0.3">
      <c r="A50" s="1">
        <v>886</v>
      </c>
      <c r="B50" s="1">
        <v>2192</v>
      </c>
      <c r="C50" s="1" t="s">
        <v>306</v>
      </c>
      <c r="D50" s="1" t="s">
        <v>307</v>
      </c>
      <c r="E50" s="1" t="s">
        <v>308</v>
      </c>
      <c r="F50" s="1" t="s">
        <v>20</v>
      </c>
      <c r="G50" s="1" t="s">
        <v>134</v>
      </c>
      <c r="H50" s="1" t="s">
        <v>22</v>
      </c>
      <c r="I50" s="1" t="s">
        <v>309</v>
      </c>
      <c r="J50" s="1" t="s">
        <v>310</v>
      </c>
      <c r="K50" s="1" t="s">
        <v>311</v>
      </c>
      <c r="L50" s="2" t="str">
        <f t="shared" si="0"/>
        <v>Gybbon Rise, Staplehurst, 
TONBRIDGE, 
Kent 
TN12 0LZ</v>
      </c>
    </row>
    <row r="51" spans="1:12" x14ac:dyDescent="0.3">
      <c r="A51" s="1">
        <v>886</v>
      </c>
      <c r="B51" s="1">
        <v>2193</v>
      </c>
      <c r="C51" s="1" t="s">
        <v>312</v>
      </c>
      <c r="D51" s="1" t="s">
        <v>313</v>
      </c>
      <c r="E51" s="1" t="s">
        <v>314</v>
      </c>
      <c r="F51" s="1" t="s">
        <v>20</v>
      </c>
      <c r="G51" s="1" t="s">
        <v>43</v>
      </c>
      <c r="H51" s="1" t="s">
        <v>22</v>
      </c>
      <c r="I51" s="1" t="s">
        <v>315</v>
      </c>
      <c r="J51" s="1" t="s">
        <v>316</v>
      </c>
      <c r="K51" s="1" t="s">
        <v>317</v>
      </c>
      <c r="L51" s="2" t="str">
        <f t="shared" ref="L51:L92" si="1">TRIM(D51&amp;", "&amp;IF(E51="","",E51&amp;", ")&amp;IF(F51="","",F51&amp;", ")&amp;CHAR(10)&amp;G51&amp;", "&amp;CHAR(10)&amp;H51&amp;" "&amp;CHAR(10)&amp;I51)</f>
        <v>North Street, Sutton Valence , 
MAIDSTONE, 
Kent 
ME17 3HT</v>
      </c>
    </row>
    <row r="52" spans="1:12" x14ac:dyDescent="0.3">
      <c r="A52" s="1">
        <v>886</v>
      </c>
      <c r="B52" s="1">
        <v>2226</v>
      </c>
      <c r="C52" s="1" t="s">
        <v>318</v>
      </c>
      <c r="D52" s="1" t="s">
        <v>319</v>
      </c>
      <c r="E52" s="1" t="s">
        <v>320</v>
      </c>
      <c r="F52" s="1" t="s">
        <v>20</v>
      </c>
      <c r="G52" s="1" t="s">
        <v>321</v>
      </c>
      <c r="H52" s="1" t="s">
        <v>22</v>
      </c>
      <c r="I52" s="1" t="s">
        <v>322</v>
      </c>
      <c r="J52" s="1" t="s">
        <v>323</v>
      </c>
      <c r="K52" s="1" t="s">
        <v>324</v>
      </c>
      <c r="L52" s="2" t="str">
        <f t="shared" si="1"/>
        <v>Kettle Hill Road, Eastling, 
FAVERSHAM, 
Kent 
ME13 0BA</v>
      </c>
    </row>
    <row r="53" spans="1:12" x14ac:dyDescent="0.3">
      <c r="A53" s="1">
        <v>886</v>
      </c>
      <c r="B53" s="1">
        <v>2227</v>
      </c>
      <c r="C53" s="1" t="s">
        <v>325</v>
      </c>
      <c r="D53" s="1" t="s">
        <v>326</v>
      </c>
      <c r="E53" s="1" t="s">
        <v>20</v>
      </c>
      <c r="F53" s="1" t="s">
        <v>20</v>
      </c>
      <c r="G53" s="1" t="s">
        <v>321</v>
      </c>
      <c r="H53" s="1" t="s">
        <v>22</v>
      </c>
      <c r="I53" s="1" t="s">
        <v>327</v>
      </c>
      <c r="J53" s="1" t="s">
        <v>328</v>
      </c>
      <c r="K53" s="1" t="s">
        <v>329</v>
      </c>
      <c r="L53" s="2" t="str">
        <f t="shared" si="1"/>
        <v>Ethelbert Road, 
FAVERSHAM, 
Kent 
ME13 8SQ</v>
      </c>
    </row>
    <row r="54" spans="1:12" x14ac:dyDescent="0.3">
      <c r="A54" s="1">
        <v>886</v>
      </c>
      <c r="B54" s="1">
        <v>2228</v>
      </c>
      <c r="C54" s="1" t="s">
        <v>330</v>
      </c>
      <c r="D54" s="1" t="s">
        <v>331</v>
      </c>
      <c r="E54" s="1" t="s">
        <v>332</v>
      </c>
      <c r="F54" s="1" t="s">
        <v>20</v>
      </c>
      <c r="G54" s="1" t="s">
        <v>321</v>
      </c>
      <c r="H54" s="1" t="s">
        <v>22</v>
      </c>
      <c r="I54" s="1" t="s">
        <v>333</v>
      </c>
      <c r="J54" s="1" t="s">
        <v>334</v>
      </c>
      <c r="K54" s="1" t="s">
        <v>335</v>
      </c>
      <c r="L54" s="2" t="str">
        <f t="shared" si="1"/>
        <v>Priory Row, Davington, 
FAVERSHAM, 
Kent 
ME13 7EQ</v>
      </c>
    </row>
    <row r="55" spans="1:12" x14ac:dyDescent="0.3">
      <c r="A55" s="1">
        <v>886</v>
      </c>
      <c r="B55" s="1">
        <v>2231</v>
      </c>
      <c r="C55" s="1" t="s">
        <v>336</v>
      </c>
      <c r="D55" s="1" t="s">
        <v>114</v>
      </c>
      <c r="E55" s="1" t="s">
        <v>337</v>
      </c>
      <c r="F55" s="1" t="s">
        <v>20</v>
      </c>
      <c r="G55" s="1" t="s">
        <v>30</v>
      </c>
      <c r="H55" s="1" t="s">
        <v>22</v>
      </c>
      <c r="I55" s="1" t="s">
        <v>338</v>
      </c>
      <c r="J55" s="1" t="s">
        <v>339</v>
      </c>
      <c r="K55" s="1" t="s">
        <v>340</v>
      </c>
      <c r="L55" s="2" t="str">
        <f t="shared" si="1"/>
        <v>School Lane, Lower Halstow, 
SITTINGBOURNE, 
Kent 
ME9 7ES</v>
      </c>
    </row>
    <row r="56" spans="1:12" x14ac:dyDescent="0.3">
      <c r="A56" s="1">
        <v>886</v>
      </c>
      <c r="B56" s="1">
        <v>2239</v>
      </c>
      <c r="C56" s="1" t="s">
        <v>1689</v>
      </c>
      <c r="D56" s="1" t="s">
        <v>341</v>
      </c>
      <c r="E56" s="1" t="s">
        <v>20</v>
      </c>
      <c r="F56" s="1" t="s">
        <v>20</v>
      </c>
      <c r="G56" s="1" t="s">
        <v>30</v>
      </c>
      <c r="H56" s="1" t="s">
        <v>22</v>
      </c>
      <c r="I56" s="1" t="s">
        <v>342</v>
      </c>
      <c r="J56" s="1" t="s">
        <v>343</v>
      </c>
      <c r="K56" s="1" t="s">
        <v>344</v>
      </c>
      <c r="L56" s="2" t="str">
        <f t="shared" si="1"/>
        <v>Rodmersham Green, 
SITTINGBOURNE, 
Kent 
ME9 0PS</v>
      </c>
    </row>
    <row r="57" spans="1:12" x14ac:dyDescent="0.3">
      <c r="A57" s="1">
        <v>886</v>
      </c>
      <c r="B57" s="1">
        <v>2245</v>
      </c>
      <c r="C57" s="1" t="s">
        <v>1690</v>
      </c>
      <c r="D57" s="1" t="s">
        <v>345</v>
      </c>
      <c r="E57" s="1" t="s">
        <v>20</v>
      </c>
      <c r="F57" s="1" t="s">
        <v>20</v>
      </c>
      <c r="G57" s="1" t="s">
        <v>346</v>
      </c>
      <c r="H57" s="1" t="s">
        <v>22</v>
      </c>
      <c r="I57" s="1" t="s">
        <v>347</v>
      </c>
      <c r="J57" s="1" t="s">
        <v>348</v>
      </c>
      <c r="K57" s="1" t="s">
        <v>349</v>
      </c>
      <c r="L57" s="2" t="str">
        <f t="shared" si="1"/>
        <v>Rose Street, 
SHEERNESS, 
Kent 
ME12 1AW</v>
      </c>
    </row>
    <row r="58" spans="1:12" x14ac:dyDescent="0.3">
      <c r="A58" s="1">
        <v>886</v>
      </c>
      <c r="B58" s="1">
        <v>2254</v>
      </c>
      <c r="C58" s="1" t="s">
        <v>350</v>
      </c>
      <c r="D58" s="1" t="s">
        <v>351</v>
      </c>
      <c r="E58" s="1" t="s">
        <v>20</v>
      </c>
      <c r="F58" s="1" t="s">
        <v>20</v>
      </c>
      <c r="G58" s="1" t="s">
        <v>30</v>
      </c>
      <c r="H58" s="1" t="s">
        <v>22</v>
      </c>
      <c r="I58" s="1" t="s">
        <v>352</v>
      </c>
      <c r="J58" s="1" t="s">
        <v>353</v>
      </c>
      <c r="K58" s="1" t="s">
        <v>354</v>
      </c>
      <c r="L58" s="2" t="str">
        <f t="shared" si="1"/>
        <v>School Road, 
SITTINGBOURNE, 
Kent 
ME10 4SE</v>
      </c>
    </row>
    <row r="59" spans="1:12" x14ac:dyDescent="0.3">
      <c r="A59" s="1">
        <v>886</v>
      </c>
      <c r="B59" s="1">
        <v>2258</v>
      </c>
      <c r="C59" s="1" t="s">
        <v>355</v>
      </c>
      <c r="D59" s="1" t="s">
        <v>356</v>
      </c>
      <c r="E59" s="1" t="s">
        <v>357</v>
      </c>
      <c r="F59" s="1" t="s">
        <v>20</v>
      </c>
      <c r="G59" s="1" t="s">
        <v>62</v>
      </c>
      <c r="H59" s="1" t="s">
        <v>22</v>
      </c>
      <c r="I59" s="1" t="s">
        <v>358</v>
      </c>
      <c r="J59" s="1" t="s">
        <v>359</v>
      </c>
      <c r="K59" s="1" t="s">
        <v>360</v>
      </c>
      <c r="L59" s="2" t="str">
        <f t="shared" si="1"/>
        <v>Whitstable Road, Blean, 
CANTERBURY, 
Kent 
CT2 9ED</v>
      </c>
    </row>
    <row r="60" spans="1:12" x14ac:dyDescent="0.3">
      <c r="A60" s="1">
        <v>886</v>
      </c>
      <c r="B60" s="1">
        <v>2263</v>
      </c>
      <c r="C60" s="1" t="s">
        <v>1691</v>
      </c>
      <c r="D60" s="1" t="s">
        <v>362</v>
      </c>
      <c r="E60" s="1" t="s">
        <v>20</v>
      </c>
      <c r="F60" s="1" t="s">
        <v>20</v>
      </c>
      <c r="G60" s="1" t="s">
        <v>363</v>
      </c>
      <c r="H60" s="1" t="s">
        <v>22</v>
      </c>
      <c r="I60" s="1" t="s">
        <v>364</v>
      </c>
      <c r="J60" s="1" t="s">
        <v>365</v>
      </c>
      <c r="K60" s="1" t="s">
        <v>366</v>
      </c>
      <c r="L60" s="2" t="str">
        <f t="shared" si="1"/>
        <v>Stanley Road, 
HERNE BAY, 
Kent 
CT6 5SH</v>
      </c>
    </row>
    <row r="61" spans="1:12" x14ac:dyDescent="0.3">
      <c r="A61" s="1">
        <v>886</v>
      </c>
      <c r="B61" s="1">
        <v>2265</v>
      </c>
      <c r="C61" s="1" t="s">
        <v>367</v>
      </c>
      <c r="D61" s="1" t="s">
        <v>114</v>
      </c>
      <c r="E61" s="1" t="s">
        <v>368</v>
      </c>
      <c r="F61" s="1" t="s">
        <v>20</v>
      </c>
      <c r="G61" s="1" t="s">
        <v>62</v>
      </c>
      <c r="H61" s="1" t="s">
        <v>22</v>
      </c>
      <c r="I61" s="1" t="s">
        <v>369</v>
      </c>
      <c r="J61" s="1" t="s">
        <v>370</v>
      </c>
      <c r="K61" s="1" t="s">
        <v>371</v>
      </c>
      <c r="L61" s="2" t="str">
        <f t="shared" si="1"/>
        <v>School Lane, Hoath, 
CANTERBURY, 
Kent 
CT3 4LA</v>
      </c>
    </row>
    <row r="62" spans="1:12" x14ac:dyDescent="0.3">
      <c r="A62" s="1">
        <v>886</v>
      </c>
      <c r="B62" s="1">
        <v>2268</v>
      </c>
      <c r="C62" s="1" t="s">
        <v>372</v>
      </c>
      <c r="D62" s="1" t="s">
        <v>373</v>
      </c>
      <c r="E62" s="1" t="s">
        <v>20</v>
      </c>
      <c r="F62" s="1" t="s">
        <v>20</v>
      </c>
      <c r="G62" s="1" t="s">
        <v>374</v>
      </c>
      <c r="H62" s="1" t="s">
        <v>22</v>
      </c>
      <c r="I62" s="1" t="s">
        <v>375</v>
      </c>
      <c r="J62" s="1" t="s">
        <v>376</v>
      </c>
      <c r="K62" s="1" t="s">
        <v>377</v>
      </c>
      <c r="L62" s="2" t="str">
        <f t="shared" si="1"/>
        <v>Cromwell Road, 
WHITSTABLE, 
Kent 
CT5 1NA</v>
      </c>
    </row>
    <row r="63" spans="1:12" x14ac:dyDescent="0.3">
      <c r="A63" s="1">
        <v>886</v>
      </c>
      <c r="B63" s="1">
        <v>2269</v>
      </c>
      <c r="C63" s="1" t="s">
        <v>378</v>
      </c>
      <c r="D63" s="1" t="s">
        <v>379</v>
      </c>
      <c r="E63" s="1" t="s">
        <v>20</v>
      </c>
      <c r="F63" s="1" t="s">
        <v>20</v>
      </c>
      <c r="G63" s="1" t="s">
        <v>374</v>
      </c>
      <c r="H63" s="1" t="s">
        <v>22</v>
      </c>
      <c r="I63" s="1" t="s">
        <v>380</v>
      </c>
      <c r="J63" s="1" t="s">
        <v>381</v>
      </c>
      <c r="K63" s="1" t="s">
        <v>382</v>
      </c>
      <c r="L63" s="2" t="str">
        <f t="shared" si="1"/>
        <v>Oxford Street, 
WHITSTABLE, 
Kent 
CT5 1DB</v>
      </c>
    </row>
    <row r="64" spans="1:12" x14ac:dyDescent="0.3">
      <c r="A64" s="1">
        <v>886</v>
      </c>
      <c r="B64" s="1">
        <v>2270</v>
      </c>
      <c r="C64" s="1" t="s">
        <v>383</v>
      </c>
      <c r="D64" s="1" t="s">
        <v>384</v>
      </c>
      <c r="E64" s="1" t="s">
        <v>385</v>
      </c>
      <c r="F64" s="1" t="s">
        <v>20</v>
      </c>
      <c r="G64" s="1" t="s">
        <v>67</v>
      </c>
      <c r="H64" s="1" t="s">
        <v>22</v>
      </c>
      <c r="I64" s="1" t="s">
        <v>386</v>
      </c>
      <c r="J64" s="1" t="s">
        <v>387</v>
      </c>
      <c r="K64" s="1" t="s">
        <v>388</v>
      </c>
      <c r="L64" s="2" t="str">
        <f t="shared" si="1"/>
        <v>Roman Road, Aldington, 
ASHFORD, 
Kent 
TN25 7EE</v>
      </c>
    </row>
    <row r="65" spans="1:12" x14ac:dyDescent="0.3">
      <c r="A65" s="1">
        <v>886</v>
      </c>
      <c r="B65" s="1">
        <v>2272</v>
      </c>
      <c r="C65" s="1" t="s">
        <v>389</v>
      </c>
      <c r="D65" s="1" t="s">
        <v>390</v>
      </c>
      <c r="E65" s="1" t="s">
        <v>391</v>
      </c>
      <c r="F65" s="1" t="s">
        <v>20</v>
      </c>
      <c r="G65" s="1" t="s">
        <v>67</v>
      </c>
      <c r="H65" s="1" t="s">
        <v>22</v>
      </c>
      <c r="I65" s="1" t="s">
        <v>392</v>
      </c>
      <c r="J65" s="1" t="s">
        <v>393</v>
      </c>
      <c r="K65" s="1" t="s">
        <v>394</v>
      </c>
      <c r="L65" s="2" t="str">
        <f t="shared" si="1"/>
        <v>Earlsworth Road, South Willesborough, 
ASHFORD, 
Kent 
TN24 0DW</v>
      </c>
    </row>
    <row r="66" spans="1:12" x14ac:dyDescent="0.3">
      <c r="A66" s="1">
        <v>886</v>
      </c>
      <c r="B66" s="1">
        <v>2275</v>
      </c>
      <c r="C66" s="1" t="s">
        <v>395</v>
      </c>
      <c r="D66" s="1" t="s">
        <v>396</v>
      </c>
      <c r="E66" s="1" t="s">
        <v>20</v>
      </c>
      <c r="F66" s="1" t="s">
        <v>20</v>
      </c>
      <c r="G66" s="1" t="s">
        <v>67</v>
      </c>
      <c r="H66" s="1" t="s">
        <v>22</v>
      </c>
      <c r="I66" s="1" t="s">
        <v>397</v>
      </c>
      <c r="J66" s="1" t="s">
        <v>398</v>
      </c>
      <c r="K66" s="1" t="s">
        <v>399</v>
      </c>
      <c r="L66" s="2" t="str">
        <f t="shared" si="1"/>
        <v>Victoria Road, 
ASHFORD, 
Kent 
TN23 7HQ</v>
      </c>
    </row>
    <row r="67" spans="1:12" x14ac:dyDescent="0.3">
      <c r="A67" s="1">
        <v>886</v>
      </c>
      <c r="B67" s="1">
        <v>2276</v>
      </c>
      <c r="C67" s="1" t="s">
        <v>400</v>
      </c>
      <c r="D67" s="1" t="s">
        <v>283</v>
      </c>
      <c r="E67" s="1" t="s">
        <v>401</v>
      </c>
      <c r="F67" s="1" t="s">
        <v>20</v>
      </c>
      <c r="G67" s="1" t="s">
        <v>67</v>
      </c>
      <c r="H67" s="1" t="s">
        <v>22</v>
      </c>
      <c r="I67" s="1" t="s">
        <v>402</v>
      </c>
      <c r="J67" s="1" t="s">
        <v>403</v>
      </c>
      <c r="K67" s="1" t="s">
        <v>404</v>
      </c>
      <c r="L67" s="2" t="str">
        <f t="shared" si="1"/>
        <v>Church Road, Willesborough, 
ASHFORD, 
Kent 
TN24 0JZ</v>
      </c>
    </row>
    <row r="68" spans="1:12" x14ac:dyDescent="0.3">
      <c r="A68" s="1">
        <v>886</v>
      </c>
      <c r="B68" s="1">
        <v>2278</v>
      </c>
      <c r="C68" s="1" t="s">
        <v>1692</v>
      </c>
      <c r="D68" s="1" t="s">
        <v>351</v>
      </c>
      <c r="E68" s="1" t="s">
        <v>405</v>
      </c>
      <c r="F68" s="1" t="s">
        <v>20</v>
      </c>
      <c r="G68" s="1" t="s">
        <v>67</v>
      </c>
      <c r="H68" s="1" t="s">
        <v>22</v>
      </c>
      <c r="I68" s="1" t="s">
        <v>406</v>
      </c>
      <c r="J68" s="1" t="s">
        <v>407</v>
      </c>
      <c r="K68" s="1" t="s">
        <v>408</v>
      </c>
      <c r="L68" s="2" t="str">
        <f t="shared" si="1"/>
        <v>School Road, Bethersden, 
ASHFORD, 
Kent 
TN26 3AH</v>
      </c>
    </row>
    <row r="69" spans="1:12" x14ac:dyDescent="0.3">
      <c r="A69" s="1">
        <v>886</v>
      </c>
      <c r="B69" s="1">
        <v>2279</v>
      </c>
      <c r="C69" s="1" t="s">
        <v>409</v>
      </c>
      <c r="D69" s="1" t="s">
        <v>410</v>
      </c>
      <c r="E69" s="1" t="s">
        <v>411</v>
      </c>
      <c r="F69" s="1" t="s">
        <v>20</v>
      </c>
      <c r="G69" s="1" t="s">
        <v>67</v>
      </c>
      <c r="H69" s="1" t="s">
        <v>22</v>
      </c>
      <c r="I69" s="1" t="s">
        <v>412</v>
      </c>
      <c r="J69" s="1" t="s">
        <v>413</v>
      </c>
      <c r="K69" s="1" t="s">
        <v>414</v>
      </c>
      <c r="L69" s="2" t="str">
        <f t="shared" si="1"/>
        <v>Spelders Hill, Brook, 
ASHFORD, 
Kent 
TN25 5PB</v>
      </c>
    </row>
    <row r="70" spans="1:12" x14ac:dyDescent="0.3">
      <c r="A70" s="1">
        <v>886</v>
      </c>
      <c r="B70" s="1">
        <v>2280</v>
      </c>
      <c r="C70" s="1" t="s">
        <v>415</v>
      </c>
      <c r="D70" s="1" t="s">
        <v>416</v>
      </c>
      <c r="E70" s="1" t="s">
        <v>417</v>
      </c>
      <c r="F70" s="1" t="s">
        <v>20</v>
      </c>
      <c r="G70" s="1" t="s">
        <v>67</v>
      </c>
      <c r="H70" s="1" t="s">
        <v>22</v>
      </c>
      <c r="I70" s="1" t="s">
        <v>418</v>
      </c>
      <c r="J70" s="1" t="s">
        <v>419</v>
      </c>
      <c r="K70" s="1" t="s">
        <v>420</v>
      </c>
      <c r="L70" s="2" t="str">
        <f t="shared" si="1"/>
        <v>Church Lane, Challock, 
ASHFORD, 
Kent 
TN25 4BU</v>
      </c>
    </row>
    <row r="71" spans="1:12" x14ac:dyDescent="0.3">
      <c r="A71" s="1">
        <v>886</v>
      </c>
      <c r="B71" s="1">
        <v>2282</v>
      </c>
      <c r="C71" s="1" t="s">
        <v>421</v>
      </c>
      <c r="D71" s="1" t="s">
        <v>422</v>
      </c>
      <c r="E71" s="1" t="s">
        <v>423</v>
      </c>
      <c r="F71" s="1" t="s">
        <v>20</v>
      </c>
      <c r="G71" s="1" t="s">
        <v>67</v>
      </c>
      <c r="H71" s="1" t="s">
        <v>22</v>
      </c>
      <c r="I71" s="1" t="s">
        <v>424</v>
      </c>
      <c r="J71" s="1" t="s">
        <v>425</v>
      </c>
      <c r="K71" s="1" t="s">
        <v>426</v>
      </c>
      <c r="L71" s="2" t="str">
        <f t="shared" si="1"/>
        <v>Hoxton Close, Singleton, 
ASHFORD, 
Kent 
TN23 5LB</v>
      </c>
    </row>
    <row r="72" spans="1:12" x14ac:dyDescent="0.3">
      <c r="A72" s="1">
        <v>886</v>
      </c>
      <c r="B72" s="1">
        <v>2285</v>
      </c>
      <c r="C72" s="1" t="s">
        <v>427</v>
      </c>
      <c r="D72" s="1" t="s">
        <v>428</v>
      </c>
      <c r="E72" s="1" t="s">
        <v>20</v>
      </c>
      <c r="F72" s="1" t="s">
        <v>20</v>
      </c>
      <c r="G72" s="1" t="s">
        <v>67</v>
      </c>
      <c r="H72" s="1" t="s">
        <v>22</v>
      </c>
      <c r="I72" s="1" t="s">
        <v>429</v>
      </c>
      <c r="J72" s="1" t="s">
        <v>430</v>
      </c>
      <c r="K72" s="1" t="s">
        <v>431</v>
      </c>
      <c r="L72" s="2" t="str">
        <f t="shared" si="1"/>
        <v>Mersham, 
ASHFORD, 
Kent 
TN25 6NU</v>
      </c>
    </row>
    <row r="73" spans="1:12" x14ac:dyDescent="0.3">
      <c r="A73" s="1">
        <v>886</v>
      </c>
      <c r="B73" s="1">
        <v>2289</v>
      </c>
      <c r="C73" s="1" t="s">
        <v>433</v>
      </c>
      <c r="D73" s="1" t="s">
        <v>434</v>
      </c>
      <c r="E73" s="1" t="s">
        <v>435</v>
      </c>
      <c r="F73" s="1" t="s">
        <v>20</v>
      </c>
      <c r="G73" s="1" t="s">
        <v>67</v>
      </c>
      <c r="H73" s="1" t="s">
        <v>22</v>
      </c>
      <c r="I73" s="1" t="s">
        <v>436</v>
      </c>
      <c r="J73" s="1" t="s">
        <v>437</v>
      </c>
      <c r="K73" s="1" t="s">
        <v>438</v>
      </c>
      <c r="L73" s="2" t="str">
        <f t="shared" si="1"/>
        <v>Caroland Close, Smeeth, 
ASHFORD, 
Kent 
TN25 6RX</v>
      </c>
    </row>
    <row r="74" spans="1:12" x14ac:dyDescent="0.3">
      <c r="A74" s="1">
        <v>886</v>
      </c>
      <c r="B74" s="1">
        <v>2298</v>
      </c>
      <c r="C74" s="1" t="s">
        <v>440</v>
      </c>
      <c r="D74" s="1" t="s">
        <v>441</v>
      </c>
      <c r="E74" s="1" t="s">
        <v>442</v>
      </c>
      <c r="F74" s="1" t="s">
        <v>20</v>
      </c>
      <c r="G74" s="1" t="s">
        <v>38</v>
      </c>
      <c r="H74" s="1" t="s">
        <v>22</v>
      </c>
      <c r="I74" s="1" t="s">
        <v>443</v>
      </c>
      <c r="J74" s="1" t="s">
        <v>444</v>
      </c>
      <c r="K74" s="1" t="s">
        <v>445</v>
      </c>
      <c r="L74" s="2" t="str">
        <f t="shared" si="1"/>
        <v>Canterbury Road, Hawkinge, 
FOLKESTONE, 
Kent 
CT18 7BN</v>
      </c>
    </row>
    <row r="75" spans="1:12" x14ac:dyDescent="0.3">
      <c r="A75" s="1">
        <v>886</v>
      </c>
      <c r="B75" s="1">
        <v>2300</v>
      </c>
      <c r="C75" s="1" t="s">
        <v>446</v>
      </c>
      <c r="D75" s="1" t="s">
        <v>447</v>
      </c>
      <c r="E75" s="1" t="s">
        <v>448</v>
      </c>
      <c r="F75" s="1" t="s">
        <v>20</v>
      </c>
      <c r="G75" s="1" t="s">
        <v>67</v>
      </c>
      <c r="H75" s="1" t="s">
        <v>22</v>
      </c>
      <c r="I75" s="1" t="s">
        <v>449</v>
      </c>
      <c r="J75" s="1" t="s">
        <v>450</v>
      </c>
      <c r="K75" s="1" t="s">
        <v>451</v>
      </c>
      <c r="L75" s="2" t="str">
        <f t="shared" si="1"/>
        <v>Main Road, Sellindge, 
ASHFORD, 
Kent 
TN25 6JY</v>
      </c>
    </row>
    <row r="76" spans="1:12" x14ac:dyDescent="0.3">
      <c r="A76" s="1">
        <v>886</v>
      </c>
      <c r="B76" s="1">
        <v>2312</v>
      </c>
      <c r="C76" s="1" t="s">
        <v>452</v>
      </c>
      <c r="D76" s="1" t="s">
        <v>453</v>
      </c>
      <c r="E76" s="1" t="s">
        <v>454</v>
      </c>
      <c r="F76" s="1" t="s">
        <v>20</v>
      </c>
      <c r="G76" s="1" t="s">
        <v>49</v>
      </c>
      <c r="H76" s="1" t="s">
        <v>22</v>
      </c>
      <c r="I76" s="1" t="s">
        <v>455</v>
      </c>
      <c r="J76" s="1" t="s">
        <v>456</v>
      </c>
      <c r="K76" s="1" t="s">
        <v>457</v>
      </c>
      <c r="L76" s="2" t="str">
        <f t="shared" si="1"/>
        <v>Lewisham Road, River, 
DOVER, 
Kent 
CT17 0PP</v>
      </c>
    </row>
    <row r="77" spans="1:12" x14ac:dyDescent="0.3">
      <c r="A77" s="1">
        <v>886</v>
      </c>
      <c r="B77" s="1">
        <v>2318</v>
      </c>
      <c r="C77" s="1" t="s">
        <v>458</v>
      </c>
      <c r="D77" s="1" t="s">
        <v>459</v>
      </c>
      <c r="E77" s="1" t="s">
        <v>20</v>
      </c>
      <c r="F77" s="1" t="s">
        <v>20</v>
      </c>
      <c r="G77" s="1" t="s">
        <v>49</v>
      </c>
      <c r="H77" s="1" t="s">
        <v>22</v>
      </c>
      <c r="I77" s="1" t="s">
        <v>460</v>
      </c>
      <c r="J77" s="1" t="s">
        <v>461</v>
      </c>
      <c r="K77" s="1" t="s">
        <v>462</v>
      </c>
      <c r="L77" s="2" t="str">
        <f t="shared" si="1"/>
        <v>East Langdon, 
DOVER, 
Kent 
CT15 5JQ</v>
      </c>
    </row>
    <row r="78" spans="1:12" x14ac:dyDescent="0.3">
      <c r="A78" s="1">
        <v>886</v>
      </c>
      <c r="B78" s="1">
        <v>2320</v>
      </c>
      <c r="C78" s="1" t="s">
        <v>463</v>
      </c>
      <c r="D78" s="1" t="s">
        <v>464</v>
      </c>
      <c r="E78" s="1" t="s">
        <v>465</v>
      </c>
      <c r="F78" s="1" t="s">
        <v>20</v>
      </c>
      <c r="G78" s="1" t="s">
        <v>49</v>
      </c>
      <c r="H78" s="1" t="s">
        <v>22</v>
      </c>
      <c r="I78" s="1" t="s">
        <v>466</v>
      </c>
      <c r="J78" s="1" t="s">
        <v>467</v>
      </c>
      <c r="K78" s="1" t="s">
        <v>468</v>
      </c>
      <c r="L78" s="2" t="str">
        <f t="shared" si="1"/>
        <v>Adelaide Road, Eythorne, 
DOVER, 
Kent 
CT15 4AN</v>
      </c>
    </row>
    <row r="79" spans="1:12" x14ac:dyDescent="0.3">
      <c r="A79" s="1">
        <v>886</v>
      </c>
      <c r="B79" s="1">
        <v>2321</v>
      </c>
      <c r="C79" s="1" t="s">
        <v>469</v>
      </c>
      <c r="D79" s="1" t="s">
        <v>470</v>
      </c>
      <c r="E79" s="1" t="s">
        <v>471</v>
      </c>
      <c r="F79" s="1" t="s">
        <v>20</v>
      </c>
      <c r="G79" s="1" t="s">
        <v>49</v>
      </c>
      <c r="H79" s="1" t="s">
        <v>22</v>
      </c>
      <c r="I79" s="1" t="s">
        <v>472</v>
      </c>
      <c r="J79" s="1" t="s">
        <v>473</v>
      </c>
      <c r="K79" s="1" t="s">
        <v>474</v>
      </c>
      <c r="L79" s="2" t="str">
        <f t="shared" si="1"/>
        <v>Stonehall, Lydden, 
DOVER, 
Kent 
CT15 7LA</v>
      </c>
    </row>
    <row r="80" spans="1:12" x14ac:dyDescent="0.3">
      <c r="A80" s="1">
        <v>886</v>
      </c>
      <c r="B80" s="1">
        <v>2322</v>
      </c>
      <c r="C80" s="1" t="s">
        <v>475</v>
      </c>
      <c r="D80" s="1" t="s">
        <v>476</v>
      </c>
      <c r="E80" s="1" t="s">
        <v>477</v>
      </c>
      <c r="F80" s="1" t="s">
        <v>20</v>
      </c>
      <c r="G80" s="1" t="s">
        <v>62</v>
      </c>
      <c r="H80" s="1" t="s">
        <v>22</v>
      </c>
      <c r="I80" s="1" t="s">
        <v>478</v>
      </c>
      <c r="J80" s="1" t="s">
        <v>479</v>
      </c>
      <c r="K80" s="1" t="s">
        <v>480</v>
      </c>
      <c r="L80" s="2" t="str">
        <f t="shared" si="1"/>
        <v>Mill Lane, Preston, 
CANTERBURY, 
Kent 
CT3 1HB</v>
      </c>
    </row>
    <row r="81" spans="1:12" x14ac:dyDescent="0.3">
      <c r="A81" s="1">
        <v>886</v>
      </c>
      <c r="B81" s="1">
        <v>2326</v>
      </c>
      <c r="C81" s="1" t="s">
        <v>481</v>
      </c>
      <c r="D81" s="1" t="s">
        <v>114</v>
      </c>
      <c r="E81" s="1" t="s">
        <v>482</v>
      </c>
      <c r="F81" s="1" t="s">
        <v>20</v>
      </c>
      <c r="G81" s="1" t="s">
        <v>62</v>
      </c>
      <c r="H81" s="1" t="s">
        <v>22</v>
      </c>
      <c r="I81" s="1" t="s">
        <v>483</v>
      </c>
      <c r="J81" s="1" t="s">
        <v>484</v>
      </c>
      <c r="K81" s="1" t="s">
        <v>485</v>
      </c>
      <c r="L81" s="2" t="str">
        <f t="shared" si="1"/>
        <v>School Lane, Wingham, 
CANTERBURY, 
Kent 
CT3 1BD</v>
      </c>
    </row>
    <row r="82" spans="1:12" x14ac:dyDescent="0.3">
      <c r="A82" s="1">
        <v>886</v>
      </c>
      <c r="B82" s="1">
        <v>2328</v>
      </c>
      <c r="C82" s="1" t="s">
        <v>1695</v>
      </c>
      <c r="D82" s="1" t="s">
        <v>487</v>
      </c>
      <c r="E82" s="1" t="s">
        <v>20</v>
      </c>
      <c r="F82" s="1" t="s">
        <v>20</v>
      </c>
      <c r="G82" s="1" t="s">
        <v>488</v>
      </c>
      <c r="H82" s="1" t="s">
        <v>22</v>
      </c>
      <c r="I82" s="1" t="s">
        <v>489</v>
      </c>
      <c r="J82" s="1" t="s">
        <v>490</v>
      </c>
      <c r="K82" s="1" t="s">
        <v>491</v>
      </c>
      <c r="L82" s="2" t="str">
        <f t="shared" si="1"/>
        <v>St Mildred's Avenue, 
BROADSTAIRS, 
Kent 
CT10 2BX</v>
      </c>
    </row>
    <row r="83" spans="1:12" x14ac:dyDescent="0.3">
      <c r="A83" s="1">
        <v>886</v>
      </c>
      <c r="B83" s="1">
        <v>2329</v>
      </c>
      <c r="C83" s="1" t="s">
        <v>1696</v>
      </c>
      <c r="D83" s="1" t="s">
        <v>492</v>
      </c>
      <c r="E83" s="1" t="s">
        <v>493</v>
      </c>
      <c r="F83" s="1" t="s">
        <v>20</v>
      </c>
      <c r="G83" s="1" t="s">
        <v>488</v>
      </c>
      <c r="H83" s="1" t="s">
        <v>22</v>
      </c>
      <c r="I83" s="1" t="s">
        <v>494</v>
      </c>
      <c r="J83" s="1" t="s">
        <v>495</v>
      </c>
      <c r="K83" s="1" t="s">
        <v>496</v>
      </c>
      <c r="L83" s="2" t="str">
        <f t="shared" si="1"/>
        <v>Beacon Road, St Peters, 
BROADSTAIRS, 
Kent 
CT10 3DG</v>
      </c>
    </row>
    <row r="84" spans="1:12" x14ac:dyDescent="0.3">
      <c r="A84" s="1">
        <v>886</v>
      </c>
      <c r="B84" s="1">
        <v>2337</v>
      </c>
      <c r="C84" s="1" t="s">
        <v>2016</v>
      </c>
      <c r="D84" s="1" t="s">
        <v>497</v>
      </c>
      <c r="E84" s="1" t="s">
        <v>20</v>
      </c>
      <c r="F84" s="1" t="s">
        <v>20</v>
      </c>
      <c r="G84" s="1" t="s">
        <v>498</v>
      </c>
      <c r="H84" s="1" t="s">
        <v>22</v>
      </c>
      <c r="I84" s="1" t="s">
        <v>499</v>
      </c>
      <c r="J84" s="1" t="s">
        <v>500</v>
      </c>
      <c r="K84" s="1" t="s">
        <v>501</v>
      </c>
      <c r="L84" s="2" t="str">
        <f t="shared" si="1"/>
        <v>St Crispin's Road, 
WESTGATE-ON-SEA, 
Kent 
CT8 8EB</v>
      </c>
    </row>
    <row r="85" spans="1:12" x14ac:dyDescent="0.3">
      <c r="A85" s="1">
        <v>886</v>
      </c>
      <c r="B85" s="1">
        <v>2340</v>
      </c>
      <c r="C85" s="1" t="s">
        <v>502</v>
      </c>
      <c r="D85" s="1" t="s">
        <v>96</v>
      </c>
      <c r="E85" s="1" t="s">
        <v>503</v>
      </c>
      <c r="F85" s="1" t="s">
        <v>20</v>
      </c>
      <c r="G85" s="1" t="s">
        <v>504</v>
      </c>
      <c r="H85" s="1" t="s">
        <v>22</v>
      </c>
      <c r="I85" s="1" t="s">
        <v>505</v>
      </c>
      <c r="J85" s="1" t="s">
        <v>506</v>
      </c>
      <c r="K85" s="1" t="s">
        <v>507</v>
      </c>
      <c r="L85" s="2" t="str">
        <f t="shared" si="1"/>
        <v>High Street, St Lawrence, 
RAMSGATE, 
Kent 
CT11 0QH</v>
      </c>
    </row>
    <row r="86" spans="1:12" x14ac:dyDescent="0.3">
      <c r="A86" s="1">
        <v>886</v>
      </c>
      <c r="B86" s="1">
        <v>2345</v>
      </c>
      <c r="C86" s="1" t="s">
        <v>508</v>
      </c>
      <c r="D86" s="1" t="s">
        <v>509</v>
      </c>
      <c r="E86" s="1" t="s">
        <v>20</v>
      </c>
      <c r="F86" s="1" t="s">
        <v>20</v>
      </c>
      <c r="G86" s="1" t="s">
        <v>504</v>
      </c>
      <c r="H86" s="1" t="s">
        <v>22</v>
      </c>
      <c r="I86" s="1" t="s">
        <v>510</v>
      </c>
      <c r="J86" s="1" t="s">
        <v>511</v>
      </c>
      <c r="K86" s="1" t="s">
        <v>512</v>
      </c>
      <c r="L86" s="2" t="str">
        <f t="shared" si="1"/>
        <v>Cannon Road, 
RAMSGATE, 
Kent 
CT11 9XT</v>
      </c>
    </row>
    <row r="87" spans="1:12" x14ac:dyDescent="0.3">
      <c r="A87" s="1">
        <v>886</v>
      </c>
      <c r="B87" s="1">
        <v>2431</v>
      </c>
      <c r="C87" s="1" t="s">
        <v>513</v>
      </c>
      <c r="D87" s="1" t="s">
        <v>514</v>
      </c>
      <c r="E87" s="1" t="s">
        <v>20</v>
      </c>
      <c r="F87" s="1" t="s">
        <v>20</v>
      </c>
      <c r="G87" s="1" t="s">
        <v>21</v>
      </c>
      <c r="H87" s="1" t="s">
        <v>22</v>
      </c>
      <c r="I87" s="1" t="s">
        <v>515</v>
      </c>
      <c r="J87" s="1" t="s">
        <v>516</v>
      </c>
      <c r="K87" s="1" t="s">
        <v>517</v>
      </c>
      <c r="L87" s="2" t="str">
        <f t="shared" si="1"/>
        <v>White Avenue, 
NORTHFLEET, 
Kent 
DA11 7JB</v>
      </c>
    </row>
    <row r="88" spans="1:12" x14ac:dyDescent="0.3">
      <c r="A88" s="1">
        <v>886</v>
      </c>
      <c r="B88" s="1">
        <v>2434</v>
      </c>
      <c r="C88" s="1" t="s">
        <v>519</v>
      </c>
      <c r="D88" s="1" t="s">
        <v>520</v>
      </c>
      <c r="E88" s="1" t="s">
        <v>20</v>
      </c>
      <c r="F88" s="1" t="s">
        <v>20</v>
      </c>
      <c r="G88" s="1" t="s">
        <v>346</v>
      </c>
      <c r="H88" s="1" t="s">
        <v>22</v>
      </c>
      <c r="I88" s="1" t="s">
        <v>521</v>
      </c>
      <c r="J88" s="1" t="s">
        <v>522</v>
      </c>
      <c r="K88" s="1" t="s">
        <v>523</v>
      </c>
      <c r="L88" s="2" t="str">
        <f t="shared" si="1"/>
        <v>St Georges Avenue, 
SHEERNESS, 
Kent 
ME12 1ET</v>
      </c>
    </row>
    <row r="89" spans="1:12" x14ac:dyDescent="0.3">
      <c r="A89" s="1">
        <v>886</v>
      </c>
      <c r="B89" s="1">
        <v>2454</v>
      </c>
      <c r="C89" s="1" t="s">
        <v>524</v>
      </c>
      <c r="D89" s="1" t="s">
        <v>525</v>
      </c>
      <c r="E89" s="1" t="s">
        <v>20</v>
      </c>
      <c r="F89" s="1" t="s">
        <v>20</v>
      </c>
      <c r="G89" s="1" t="s">
        <v>49</v>
      </c>
      <c r="H89" s="1" t="s">
        <v>22</v>
      </c>
      <c r="I89" s="1" t="s">
        <v>526</v>
      </c>
      <c r="J89" s="1" t="s">
        <v>527</v>
      </c>
      <c r="K89" s="1" t="s">
        <v>528</v>
      </c>
      <c r="L89" s="2" t="str">
        <f t="shared" si="1"/>
        <v>St Davids Avenue, 
DOVER, 
Kent 
CT17 9HJ</v>
      </c>
    </row>
    <row r="90" spans="1:12" x14ac:dyDescent="0.3">
      <c r="A90" s="1">
        <v>886</v>
      </c>
      <c r="B90" s="1">
        <v>2459</v>
      </c>
      <c r="C90" s="1" t="s">
        <v>529</v>
      </c>
      <c r="D90" s="1" t="s">
        <v>530</v>
      </c>
      <c r="E90" s="1" t="s">
        <v>531</v>
      </c>
      <c r="F90" s="1" t="s">
        <v>20</v>
      </c>
      <c r="G90" s="1" t="s">
        <v>144</v>
      </c>
      <c r="H90" s="1" t="s">
        <v>22</v>
      </c>
      <c r="I90" s="1" t="s">
        <v>532</v>
      </c>
      <c r="J90" s="1" t="s">
        <v>533</v>
      </c>
      <c r="K90" s="1" t="s">
        <v>534</v>
      </c>
      <c r="L90" s="2" t="str">
        <f t="shared" si="1"/>
        <v>Worships Hill, Riverhead, 
SEVENOAKS, 
Kent 
TN13 2AS</v>
      </c>
    </row>
    <row r="91" spans="1:12" x14ac:dyDescent="0.3">
      <c r="A91" s="1">
        <v>886</v>
      </c>
      <c r="B91" s="1">
        <v>2465</v>
      </c>
      <c r="C91" s="1" t="s">
        <v>535</v>
      </c>
      <c r="D91" s="1" t="s">
        <v>536</v>
      </c>
      <c r="E91" s="1" t="s">
        <v>20</v>
      </c>
      <c r="F91" s="1" t="s">
        <v>20</v>
      </c>
      <c r="G91" s="1" t="s">
        <v>180</v>
      </c>
      <c r="H91" s="1" t="s">
        <v>22</v>
      </c>
      <c r="I91" s="1" t="s">
        <v>537</v>
      </c>
      <c r="J91" s="1" t="s">
        <v>538</v>
      </c>
      <c r="K91" s="1" t="s">
        <v>539</v>
      </c>
      <c r="L91" s="2" t="str">
        <f t="shared" si="1"/>
        <v>Banner Farm Road, 
TUNBRIDGE WELLS, 
Kent 
TN2 5EB</v>
      </c>
    </row>
    <row r="92" spans="1:12" x14ac:dyDescent="0.3">
      <c r="A92" s="1">
        <v>886</v>
      </c>
      <c r="B92" s="1">
        <v>2471</v>
      </c>
      <c r="C92" s="1" t="s">
        <v>540</v>
      </c>
      <c r="D92" s="1" t="s">
        <v>541</v>
      </c>
      <c r="E92" s="1" t="s">
        <v>542</v>
      </c>
      <c r="F92" s="1" t="s">
        <v>20</v>
      </c>
      <c r="G92" s="1" t="s">
        <v>49</v>
      </c>
      <c r="H92" s="1" t="s">
        <v>22</v>
      </c>
      <c r="I92" s="1" t="s">
        <v>543</v>
      </c>
      <c r="J92" s="1" t="s">
        <v>544</v>
      </c>
      <c r="K92" s="1" t="s">
        <v>545</v>
      </c>
      <c r="L92" s="2" t="str">
        <f t="shared" si="1"/>
        <v>Mayfield Road, Whitfield, 
DOVER, 
Kent 
CT16 3LJ</v>
      </c>
    </row>
    <row r="93" spans="1:12" x14ac:dyDescent="0.3">
      <c r="A93" s="1">
        <v>886</v>
      </c>
      <c r="B93" s="1">
        <v>2474</v>
      </c>
      <c r="C93" s="1" t="s">
        <v>1698</v>
      </c>
      <c r="D93" s="1" t="s">
        <v>546</v>
      </c>
      <c r="E93" s="1" t="s">
        <v>20</v>
      </c>
      <c r="F93" s="1" t="s">
        <v>20</v>
      </c>
      <c r="G93" s="1" t="s">
        <v>43</v>
      </c>
      <c r="H93" s="1" t="s">
        <v>22</v>
      </c>
      <c r="I93" s="1" t="s">
        <v>547</v>
      </c>
      <c r="J93" s="1" t="s">
        <v>548</v>
      </c>
      <c r="K93" s="1" t="s">
        <v>549</v>
      </c>
      <c r="L93" s="2" t="str">
        <f t="shared" ref="L93:L131" si="2">TRIM(D93&amp;", "&amp;IF(E93="","",E93&amp;", ")&amp;IF(F93="","",F93&amp;", ")&amp;CHAR(10)&amp;G93&amp;", "&amp;CHAR(10)&amp;H93&amp;" "&amp;CHAR(10)&amp;I93)</f>
        <v>Hillary Road, 
MAIDSTONE, 
Kent 
ME14 2BS</v>
      </c>
    </row>
    <row r="94" spans="1:12" x14ac:dyDescent="0.3">
      <c r="A94" s="1">
        <v>886</v>
      </c>
      <c r="B94" s="1">
        <v>2482</v>
      </c>
      <c r="C94" s="1" t="s">
        <v>550</v>
      </c>
      <c r="D94" s="1" t="s">
        <v>551</v>
      </c>
      <c r="E94" s="1" t="s">
        <v>552</v>
      </c>
      <c r="F94" s="1" t="s">
        <v>20</v>
      </c>
      <c r="G94" s="1" t="s">
        <v>180</v>
      </c>
      <c r="H94" s="1" t="s">
        <v>22</v>
      </c>
      <c r="I94" s="1" t="s">
        <v>553</v>
      </c>
      <c r="J94" s="1" t="s">
        <v>554</v>
      </c>
      <c r="K94" s="1" t="s">
        <v>555</v>
      </c>
      <c r="L94" s="2" t="str">
        <f t="shared" si="2"/>
        <v>Lampington Row, Langton Green, 
TUNBRIDGE WELLS, 
Kent 
TN3 0JG</v>
      </c>
    </row>
    <row r="95" spans="1:12" x14ac:dyDescent="0.3">
      <c r="A95" s="1">
        <v>886</v>
      </c>
      <c r="B95" s="1">
        <v>2490</v>
      </c>
      <c r="C95" s="1" t="s">
        <v>556</v>
      </c>
      <c r="D95" s="1" t="s">
        <v>557</v>
      </c>
      <c r="E95" s="1" t="s">
        <v>20</v>
      </c>
      <c r="F95" s="1" t="s">
        <v>20</v>
      </c>
      <c r="G95" s="1" t="s">
        <v>558</v>
      </c>
      <c r="H95" s="1" t="s">
        <v>22</v>
      </c>
      <c r="I95" s="1" t="s">
        <v>559</v>
      </c>
      <c r="J95" s="1" t="s">
        <v>560</v>
      </c>
      <c r="K95" s="1" t="s">
        <v>561</v>
      </c>
      <c r="L95" s="2" t="str">
        <f t="shared" si="2"/>
        <v>Rydal Drive, 
CULVERDON DOWN, 
Kent 
TN4 9SU</v>
      </c>
    </row>
    <row r="96" spans="1:12" x14ac:dyDescent="0.3">
      <c r="A96" s="1">
        <v>886</v>
      </c>
      <c r="B96" s="1">
        <v>2509</v>
      </c>
      <c r="C96" s="1" t="s">
        <v>562</v>
      </c>
      <c r="D96" s="1" t="s">
        <v>563</v>
      </c>
      <c r="E96" s="1" t="s">
        <v>20</v>
      </c>
      <c r="F96" s="1" t="s">
        <v>20</v>
      </c>
      <c r="G96" s="1" t="s">
        <v>104</v>
      </c>
      <c r="H96" s="1" t="s">
        <v>22</v>
      </c>
      <c r="I96" s="1" t="s">
        <v>564</v>
      </c>
      <c r="J96" s="1" t="s">
        <v>565</v>
      </c>
      <c r="K96" s="1" t="s">
        <v>566</v>
      </c>
      <c r="L96" s="2" t="str">
        <f t="shared" si="2"/>
        <v>Mackenzie Way, 
GRAVESEND, 
Kent 
DA12 5TY</v>
      </c>
    </row>
    <row r="97" spans="1:12" x14ac:dyDescent="0.3">
      <c r="A97" s="1">
        <v>886</v>
      </c>
      <c r="B97" s="1">
        <v>2510</v>
      </c>
      <c r="C97" s="1" t="s">
        <v>567</v>
      </c>
      <c r="D97" s="1" t="s">
        <v>283</v>
      </c>
      <c r="E97" s="1" t="s">
        <v>20</v>
      </c>
      <c r="F97" s="1" t="s">
        <v>20</v>
      </c>
      <c r="G97" s="1" t="s">
        <v>38</v>
      </c>
      <c r="H97" s="1" t="s">
        <v>22</v>
      </c>
      <c r="I97" s="1" t="s">
        <v>568</v>
      </c>
      <c r="J97" s="1" t="s">
        <v>569</v>
      </c>
      <c r="K97" s="1" t="s">
        <v>570</v>
      </c>
      <c r="L97" s="2" t="str">
        <f t="shared" si="2"/>
        <v>Church Road, 
FOLKESTONE, 
Kent 
CT20 3EP</v>
      </c>
    </row>
    <row r="98" spans="1:12" x14ac:dyDescent="0.3">
      <c r="A98" s="1">
        <v>886</v>
      </c>
      <c r="B98" s="1">
        <v>2514</v>
      </c>
      <c r="C98" s="1" t="s">
        <v>571</v>
      </c>
      <c r="D98" s="1" t="s">
        <v>572</v>
      </c>
      <c r="E98" s="1" t="s">
        <v>573</v>
      </c>
      <c r="F98" s="1" t="s">
        <v>20</v>
      </c>
      <c r="G98" s="1" t="s">
        <v>43</v>
      </c>
      <c r="H98" s="1" t="s">
        <v>22</v>
      </c>
      <c r="I98" s="1" t="s">
        <v>574</v>
      </c>
      <c r="J98" s="1" t="s">
        <v>575</v>
      </c>
      <c r="K98" s="1" t="s">
        <v>576</v>
      </c>
      <c r="L98" s="2" t="str">
        <f t="shared" si="2"/>
        <v>Swallow Road, Larkfield, 
MAIDSTONE, 
Kent 
ME20 6PY</v>
      </c>
    </row>
    <row r="99" spans="1:12" x14ac:dyDescent="0.3">
      <c r="A99" s="1">
        <v>886</v>
      </c>
      <c r="B99" s="1">
        <v>2519</v>
      </c>
      <c r="C99" s="1" t="s">
        <v>577</v>
      </c>
      <c r="D99" s="1" t="s">
        <v>578</v>
      </c>
      <c r="E99" s="1" t="s">
        <v>579</v>
      </c>
      <c r="F99" s="1" t="s">
        <v>20</v>
      </c>
      <c r="G99" s="1" t="s">
        <v>580</v>
      </c>
      <c r="H99" s="1" t="s">
        <v>22</v>
      </c>
      <c r="I99" s="1" t="s">
        <v>581</v>
      </c>
      <c r="J99" s="1" t="s">
        <v>582</v>
      </c>
      <c r="K99" s="1" t="s">
        <v>583</v>
      </c>
      <c r="L99" s="2" t="str">
        <f t="shared" si="2"/>
        <v>Erskine Road, Vigo Village, 
nr MEOPHAM, 
Kent 
DA13 0RL</v>
      </c>
    </row>
    <row r="100" spans="1:12" x14ac:dyDescent="0.3">
      <c r="A100" s="1">
        <v>886</v>
      </c>
      <c r="B100" s="1">
        <v>2520</v>
      </c>
      <c r="C100" s="1" t="s">
        <v>584</v>
      </c>
      <c r="D100" s="1" t="s">
        <v>585</v>
      </c>
      <c r="E100" s="1" t="s">
        <v>20</v>
      </c>
      <c r="F100" s="1" t="s">
        <v>20</v>
      </c>
      <c r="G100" s="1" t="s">
        <v>586</v>
      </c>
      <c r="H100" s="1" t="s">
        <v>22</v>
      </c>
      <c r="I100" s="1" t="s">
        <v>587</v>
      </c>
      <c r="J100" s="1" t="s">
        <v>588</v>
      </c>
      <c r="K100" s="1" t="s">
        <v>589</v>
      </c>
      <c r="L100" s="2" t="str">
        <f t="shared" si="2"/>
        <v>Egremont Road, 
BEARSTED, 
Kent 
ME15 8LH</v>
      </c>
    </row>
    <row r="101" spans="1:12" x14ac:dyDescent="0.3">
      <c r="A101" s="1">
        <v>886</v>
      </c>
      <c r="B101" s="1">
        <v>2524</v>
      </c>
      <c r="C101" s="1" t="s">
        <v>590</v>
      </c>
      <c r="D101" s="1" t="s">
        <v>591</v>
      </c>
      <c r="E101" s="1" t="s">
        <v>20</v>
      </c>
      <c r="F101" s="1" t="s">
        <v>20</v>
      </c>
      <c r="G101" s="1" t="s">
        <v>592</v>
      </c>
      <c r="H101" s="1" t="s">
        <v>22</v>
      </c>
      <c r="I101" s="1" t="s">
        <v>593</v>
      </c>
      <c r="J101" s="1" t="s">
        <v>594</v>
      </c>
      <c r="K101" s="1" t="s">
        <v>595</v>
      </c>
      <c r="L101" s="2" t="str">
        <f t="shared" si="2"/>
        <v>St Georges Place, 
HYTHE, 
Kent 
CT21 6NE</v>
      </c>
    </row>
    <row r="102" spans="1:12" x14ac:dyDescent="0.3">
      <c r="A102" s="1">
        <v>886</v>
      </c>
      <c r="B102" s="1">
        <v>2525</v>
      </c>
      <c r="C102" s="1" t="s">
        <v>596</v>
      </c>
      <c r="D102" s="1" t="s">
        <v>597</v>
      </c>
      <c r="E102" s="1" t="s">
        <v>20</v>
      </c>
      <c r="F102" s="1" t="s">
        <v>20</v>
      </c>
      <c r="G102" s="1" t="s">
        <v>21</v>
      </c>
      <c r="H102" s="1" t="s">
        <v>22</v>
      </c>
      <c r="I102" s="1" t="s">
        <v>598</v>
      </c>
      <c r="J102" s="1" t="s">
        <v>599</v>
      </c>
      <c r="K102" s="1" t="s">
        <v>600</v>
      </c>
      <c r="L102" s="2" t="str">
        <f t="shared" si="2"/>
        <v>Masefield Road, 
NORTHFLEET, 
Kent 
DA11 8EL</v>
      </c>
    </row>
    <row r="103" spans="1:12" x14ac:dyDescent="0.3">
      <c r="A103" s="1">
        <v>886</v>
      </c>
      <c r="B103" s="1">
        <v>2530</v>
      </c>
      <c r="C103" s="1" t="s">
        <v>601</v>
      </c>
      <c r="D103" s="1" t="s">
        <v>602</v>
      </c>
      <c r="E103" s="1" t="s">
        <v>518</v>
      </c>
      <c r="F103" s="1" t="s">
        <v>20</v>
      </c>
      <c r="G103" s="1" t="s">
        <v>28</v>
      </c>
      <c r="H103" s="1" t="s">
        <v>22</v>
      </c>
      <c r="I103" s="1" t="s">
        <v>603</v>
      </c>
      <c r="J103" s="1" t="s">
        <v>604</v>
      </c>
      <c r="K103" s="1" t="s">
        <v>605</v>
      </c>
      <c r="L103" s="2" t="str">
        <f t="shared" si="2"/>
        <v>Tunbury Avenue, Walderslade, 
CHATHAM, 
Kent 
ME5 9HY</v>
      </c>
    </row>
    <row r="104" spans="1:12" x14ac:dyDescent="0.3">
      <c r="A104" s="1">
        <v>886</v>
      </c>
      <c r="B104" s="1">
        <v>2532</v>
      </c>
      <c r="C104" s="1" t="s">
        <v>1699</v>
      </c>
      <c r="D104" s="1" t="s">
        <v>606</v>
      </c>
      <c r="E104" s="1" t="s">
        <v>607</v>
      </c>
      <c r="F104" s="1" t="s">
        <v>20</v>
      </c>
      <c r="G104" s="1" t="s">
        <v>49</v>
      </c>
      <c r="H104" s="1" t="s">
        <v>22</v>
      </c>
      <c r="I104" s="1" t="s">
        <v>608</v>
      </c>
      <c r="J104" s="1" t="s">
        <v>609</v>
      </c>
      <c r="K104" s="1" t="s">
        <v>610</v>
      </c>
      <c r="L104" s="2" t="str">
        <f t="shared" si="2"/>
        <v>Sea Street, St Margaret's-at-Cliffe, 
DOVER, 
Kent 
CT15 6SS</v>
      </c>
    </row>
    <row r="105" spans="1:12" x14ac:dyDescent="0.3">
      <c r="A105" s="1">
        <v>886</v>
      </c>
      <c r="B105" s="1">
        <v>2539</v>
      </c>
      <c r="C105" s="1" t="s">
        <v>612</v>
      </c>
      <c r="D105" s="1" t="s">
        <v>613</v>
      </c>
      <c r="E105" s="1" t="s">
        <v>614</v>
      </c>
      <c r="F105" s="1" t="s">
        <v>20</v>
      </c>
      <c r="G105" s="1" t="s">
        <v>134</v>
      </c>
      <c r="H105" s="1" t="s">
        <v>22</v>
      </c>
      <c r="I105" s="1" t="s">
        <v>615</v>
      </c>
      <c r="J105" s="1" t="s">
        <v>616</v>
      </c>
      <c r="K105" s="1" t="s">
        <v>617</v>
      </c>
      <c r="L105" s="2" t="str">
        <f t="shared" si="2"/>
        <v>Leigh Road, Hildenborough, 
TONBRIDGE, 
Kent 
TN11 9AE</v>
      </c>
    </row>
    <row r="106" spans="1:12" x14ac:dyDescent="0.3">
      <c r="A106" s="1">
        <v>886</v>
      </c>
      <c r="B106" s="1">
        <v>2545</v>
      </c>
      <c r="C106" s="1" t="s">
        <v>618</v>
      </c>
      <c r="D106" s="1" t="s">
        <v>619</v>
      </c>
      <c r="E106" s="1" t="s">
        <v>20</v>
      </c>
      <c r="F106" s="1" t="s">
        <v>20</v>
      </c>
      <c r="G106" s="1" t="s">
        <v>38</v>
      </c>
      <c r="H106" s="1" t="s">
        <v>22</v>
      </c>
      <c r="I106" s="1" t="s">
        <v>620</v>
      </c>
      <c r="J106" s="1" t="s">
        <v>621</v>
      </c>
      <c r="K106" s="1" t="s">
        <v>622</v>
      </c>
      <c r="L106" s="2" t="str">
        <f t="shared" si="2"/>
        <v>Coolinge Lane, 
FOLKESTONE, 
Kent 
CT20 3QU</v>
      </c>
    </row>
    <row r="107" spans="1:12" x14ac:dyDescent="0.3">
      <c r="A107" s="1">
        <v>886</v>
      </c>
      <c r="B107" s="1">
        <v>2552</v>
      </c>
      <c r="C107" s="1" t="s">
        <v>623</v>
      </c>
      <c r="D107" s="1" t="s">
        <v>624</v>
      </c>
      <c r="E107" s="1" t="s">
        <v>625</v>
      </c>
      <c r="F107" s="1" t="s">
        <v>20</v>
      </c>
      <c r="G107" s="1" t="s">
        <v>43</v>
      </c>
      <c r="H107" s="1" t="s">
        <v>22</v>
      </c>
      <c r="I107" s="1" t="s">
        <v>626</v>
      </c>
      <c r="J107" s="1" t="s">
        <v>627</v>
      </c>
      <c r="K107" s="1" t="s">
        <v>628</v>
      </c>
      <c r="L107" s="2" t="str">
        <f t="shared" si="2"/>
        <v>Ashburnham Road, Penenden Heath, 
MAIDSTONE, 
Kent 
ME14 2JG</v>
      </c>
    </row>
    <row r="108" spans="1:12" x14ac:dyDescent="0.3">
      <c r="A108" s="1">
        <v>886</v>
      </c>
      <c r="B108" s="1">
        <v>2559</v>
      </c>
      <c r="C108" s="1" t="s">
        <v>629</v>
      </c>
      <c r="D108" s="1" t="s">
        <v>630</v>
      </c>
      <c r="E108" s="1" t="s">
        <v>631</v>
      </c>
      <c r="F108" s="1" t="s">
        <v>20</v>
      </c>
      <c r="G108" s="1" t="s">
        <v>38</v>
      </c>
      <c r="H108" s="1" t="s">
        <v>22</v>
      </c>
      <c r="I108" s="1" t="s">
        <v>632</v>
      </c>
      <c r="J108" s="1" t="s">
        <v>633</v>
      </c>
      <c r="K108" s="1" t="s">
        <v>634</v>
      </c>
      <c r="L108" s="2" t="str">
        <f t="shared" si="2"/>
        <v>Capel Street, Capel-le-Ferne, 
FOLKESTONE, 
Kent 
CT18 7HB</v>
      </c>
    </row>
    <row r="109" spans="1:12" x14ac:dyDescent="0.3">
      <c r="A109" s="1">
        <v>886</v>
      </c>
      <c r="B109" s="1">
        <v>2562</v>
      </c>
      <c r="C109" s="1" t="s">
        <v>635</v>
      </c>
      <c r="D109" s="1" t="s">
        <v>572</v>
      </c>
      <c r="E109" s="1" t="s">
        <v>20</v>
      </c>
      <c r="F109" s="1" t="s">
        <v>20</v>
      </c>
      <c r="G109" s="1" t="s">
        <v>636</v>
      </c>
      <c r="H109" s="1" t="s">
        <v>22</v>
      </c>
      <c r="I109" s="1" t="s">
        <v>574</v>
      </c>
      <c r="J109" s="1" t="s">
        <v>637</v>
      </c>
      <c r="K109" s="1" t="s">
        <v>638</v>
      </c>
      <c r="L109" s="2" t="str">
        <f t="shared" si="2"/>
        <v>Swallow Road, 
LARKFIELD, 
Kent 
ME20 6PY</v>
      </c>
    </row>
    <row r="110" spans="1:12" x14ac:dyDescent="0.3">
      <c r="A110" s="1">
        <v>886</v>
      </c>
      <c r="B110" s="1">
        <v>2574</v>
      </c>
      <c r="C110" s="1" t="s">
        <v>640</v>
      </c>
      <c r="D110" s="1" t="s">
        <v>641</v>
      </c>
      <c r="E110" s="1" t="s">
        <v>642</v>
      </c>
      <c r="F110" s="1" t="s">
        <v>20</v>
      </c>
      <c r="G110" s="1" t="s">
        <v>67</v>
      </c>
      <c r="H110" s="1" t="s">
        <v>22</v>
      </c>
      <c r="I110" s="1" t="s">
        <v>643</v>
      </c>
      <c r="J110" s="1" t="s">
        <v>644</v>
      </c>
      <c r="K110" s="1" t="s">
        <v>645</v>
      </c>
      <c r="L110" s="2" t="str">
        <f t="shared" si="2"/>
        <v>Ball Lane, Kennington, 
ASHFORD, 
Kent 
TN25 4PJ</v>
      </c>
    </row>
    <row r="111" spans="1:12" x14ac:dyDescent="0.3">
      <c r="A111" s="1">
        <v>886</v>
      </c>
      <c r="B111" s="1">
        <v>2578</v>
      </c>
      <c r="C111" s="1" t="s">
        <v>646</v>
      </c>
      <c r="D111" s="1" t="s">
        <v>647</v>
      </c>
      <c r="E111" s="1" t="s">
        <v>648</v>
      </c>
      <c r="F111" s="1" t="s">
        <v>20</v>
      </c>
      <c r="G111" s="1" t="s">
        <v>43</v>
      </c>
      <c r="H111" s="1" t="s">
        <v>22</v>
      </c>
      <c r="I111" s="1" t="s">
        <v>649</v>
      </c>
      <c r="J111" s="1" t="s">
        <v>650</v>
      </c>
      <c r="K111" s="1" t="s">
        <v>651</v>
      </c>
      <c r="L111" s="2" t="str">
        <f t="shared" si="2"/>
        <v>Cayser Drive, Kingswood, 
MAIDSTONE, 
Kent 
ME17 3QF</v>
      </c>
    </row>
    <row r="112" spans="1:12" x14ac:dyDescent="0.3">
      <c r="A112" s="1">
        <v>886</v>
      </c>
      <c r="B112" s="1">
        <v>2586</v>
      </c>
      <c r="C112" s="1" t="s">
        <v>652</v>
      </c>
      <c r="D112" s="1" t="s">
        <v>653</v>
      </c>
      <c r="E112" s="1" t="s">
        <v>20</v>
      </c>
      <c r="F112" s="1" t="s">
        <v>20</v>
      </c>
      <c r="G112" s="1" t="s">
        <v>43</v>
      </c>
      <c r="H112" s="1" t="s">
        <v>22</v>
      </c>
      <c r="I112" s="1" t="s">
        <v>654</v>
      </c>
      <c r="J112" s="1" t="s">
        <v>655</v>
      </c>
      <c r="K112" s="1" t="s">
        <v>656</v>
      </c>
      <c r="L112" s="2" t="str">
        <f t="shared" si="2"/>
        <v>Graveney Road, 
MAIDSTONE, 
Kent 
ME15 8QQ</v>
      </c>
    </row>
    <row r="113" spans="1:12" x14ac:dyDescent="0.3">
      <c r="A113" s="1">
        <v>886</v>
      </c>
      <c r="B113" s="1">
        <v>2603</v>
      </c>
      <c r="C113" s="1" t="s">
        <v>1700</v>
      </c>
      <c r="D113" s="1" t="s">
        <v>657</v>
      </c>
      <c r="E113" s="1" t="s">
        <v>20</v>
      </c>
      <c r="F113" s="1" t="s">
        <v>20</v>
      </c>
      <c r="G113" s="1" t="s">
        <v>488</v>
      </c>
      <c r="H113" s="1" t="s">
        <v>22</v>
      </c>
      <c r="I113" s="1" t="s">
        <v>658</v>
      </c>
      <c r="J113" s="1" t="s">
        <v>659</v>
      </c>
      <c r="K113" s="1" t="s">
        <v>660</v>
      </c>
      <c r="L113" s="2" t="str">
        <f t="shared" si="2"/>
        <v>Rumfields Road, 
BROADSTAIRS, 
Kent 
CT10 2PW</v>
      </c>
    </row>
    <row r="114" spans="1:12" x14ac:dyDescent="0.3">
      <c r="A114" s="1">
        <v>886</v>
      </c>
      <c r="B114" s="1">
        <v>2607</v>
      </c>
      <c r="C114" s="1" t="s">
        <v>661</v>
      </c>
      <c r="D114" s="1" t="s">
        <v>662</v>
      </c>
      <c r="E114" s="1" t="s">
        <v>20</v>
      </c>
      <c r="F114" s="1" t="s">
        <v>20</v>
      </c>
      <c r="G114" s="1" t="s">
        <v>62</v>
      </c>
      <c r="H114" s="1" t="s">
        <v>22</v>
      </c>
      <c r="I114" s="1" t="s">
        <v>663</v>
      </c>
      <c r="J114" s="1" t="s">
        <v>664</v>
      </c>
      <c r="K114" s="1" t="s">
        <v>665</v>
      </c>
      <c r="L114" s="2" t="str">
        <f t="shared" si="2"/>
        <v>Tennyson Avenue, 
CANTERBURY, 
Kent 
CT1 1EP</v>
      </c>
    </row>
    <row r="115" spans="1:12" x14ac:dyDescent="0.3">
      <c r="A115" s="1">
        <v>886</v>
      </c>
      <c r="B115" s="1">
        <v>2615</v>
      </c>
      <c r="C115" s="1" t="s">
        <v>666</v>
      </c>
      <c r="D115" s="1" t="s">
        <v>667</v>
      </c>
      <c r="E115" s="1" t="s">
        <v>20</v>
      </c>
      <c r="F115" s="1" t="s">
        <v>20</v>
      </c>
      <c r="G115" s="1" t="s">
        <v>668</v>
      </c>
      <c r="H115" s="1" t="s">
        <v>22</v>
      </c>
      <c r="I115" s="1" t="s">
        <v>669</v>
      </c>
      <c r="J115" s="1" t="s">
        <v>670</v>
      </c>
      <c r="K115" s="1" t="s">
        <v>671</v>
      </c>
      <c r="L115" s="2" t="str">
        <f t="shared" si="2"/>
        <v>Court Crescent, 
SWANLEY, 
Kent 
BR8 8NR</v>
      </c>
    </row>
    <row r="116" spans="1:12" x14ac:dyDescent="0.3">
      <c r="A116" s="1">
        <v>886</v>
      </c>
      <c r="B116" s="1">
        <v>2627</v>
      </c>
      <c r="C116" s="1" t="s">
        <v>674</v>
      </c>
      <c r="D116" s="1" t="s">
        <v>675</v>
      </c>
      <c r="E116" s="1" t="s">
        <v>20</v>
      </c>
      <c r="F116" s="1" t="s">
        <v>20</v>
      </c>
      <c r="G116" s="1" t="s">
        <v>673</v>
      </c>
      <c r="H116" s="1" t="s">
        <v>22</v>
      </c>
      <c r="I116" s="1" t="s">
        <v>676</v>
      </c>
      <c r="J116" s="1" t="s">
        <v>677</v>
      </c>
      <c r="K116" s="1" t="s">
        <v>678</v>
      </c>
      <c r="L116" s="2" t="str">
        <f t="shared" si="2"/>
        <v>St Bartholomew's Road, 
SANDWICH, 
Kent 
CT13 0AS</v>
      </c>
    </row>
    <row r="117" spans="1:12" x14ac:dyDescent="0.3">
      <c r="A117" s="1">
        <v>886</v>
      </c>
      <c r="B117" s="1">
        <v>2632</v>
      </c>
      <c r="C117" s="1" t="s">
        <v>679</v>
      </c>
      <c r="D117" s="1" t="s">
        <v>680</v>
      </c>
      <c r="E117" s="1" t="s">
        <v>20</v>
      </c>
      <c r="F117" s="1" t="s">
        <v>20</v>
      </c>
      <c r="G117" s="1" t="s">
        <v>144</v>
      </c>
      <c r="H117" s="1" t="s">
        <v>22</v>
      </c>
      <c r="I117" s="1" t="s">
        <v>681</v>
      </c>
      <c r="J117" s="1" t="s">
        <v>682</v>
      </c>
      <c r="K117" s="1" t="s">
        <v>683</v>
      </c>
      <c r="L117" s="2" t="str">
        <f t="shared" si="2"/>
        <v>Bradbourne Park Road, 
SEVENOAKS, 
Kent 
TN13 3LB</v>
      </c>
    </row>
    <row r="118" spans="1:12" x14ac:dyDescent="0.3">
      <c r="A118" s="1">
        <v>886</v>
      </c>
      <c r="B118" s="1">
        <v>2643</v>
      </c>
      <c r="C118" s="1" t="s">
        <v>684</v>
      </c>
      <c r="D118" s="1" t="s">
        <v>685</v>
      </c>
      <c r="E118" s="1" t="s">
        <v>686</v>
      </c>
      <c r="F118" s="1" t="s">
        <v>20</v>
      </c>
      <c r="G118" s="1" t="s">
        <v>374</v>
      </c>
      <c r="H118" s="1" t="s">
        <v>22</v>
      </c>
      <c r="I118" s="1" t="s">
        <v>687</v>
      </c>
      <c r="J118" s="1" t="s">
        <v>688</v>
      </c>
      <c r="K118" s="1" t="s">
        <v>689</v>
      </c>
      <c r="L118" s="2" t="str">
        <f t="shared" si="2"/>
        <v>Bridgefield Road, Swalecliffe, 
WHITSTABLE, 
Kent 
CT5 2PH</v>
      </c>
    </row>
    <row r="119" spans="1:12" x14ac:dyDescent="0.3">
      <c r="A119" s="1">
        <v>886</v>
      </c>
      <c r="B119" s="1">
        <v>2648</v>
      </c>
      <c r="C119" s="1" t="s">
        <v>690</v>
      </c>
      <c r="D119" s="1" t="s">
        <v>691</v>
      </c>
      <c r="E119" s="1" t="s">
        <v>692</v>
      </c>
      <c r="F119" s="1" t="s">
        <v>20</v>
      </c>
      <c r="G119" s="1" t="s">
        <v>62</v>
      </c>
      <c r="H119" s="1" t="s">
        <v>22</v>
      </c>
      <c r="I119" s="1" t="s">
        <v>693</v>
      </c>
      <c r="J119" s="1" t="s">
        <v>694</v>
      </c>
      <c r="K119" s="1" t="s">
        <v>695</v>
      </c>
      <c r="L119" s="2" t="str">
        <f t="shared" si="2"/>
        <v>Attlee Avenue, Aylesham, 
CANTERBURY, 
Kent 
CT3 3BS</v>
      </c>
    </row>
    <row r="120" spans="1:12" x14ac:dyDescent="0.3">
      <c r="A120" s="1">
        <v>886</v>
      </c>
      <c r="B120" s="1">
        <v>2651</v>
      </c>
      <c r="C120" s="1" t="s">
        <v>696</v>
      </c>
      <c r="D120" s="1" t="s">
        <v>697</v>
      </c>
      <c r="E120" s="1" t="s">
        <v>20</v>
      </c>
      <c r="F120" s="1" t="s">
        <v>20</v>
      </c>
      <c r="G120" s="1" t="s">
        <v>180</v>
      </c>
      <c r="H120" s="1" t="s">
        <v>22</v>
      </c>
      <c r="I120" s="1" t="s">
        <v>698</v>
      </c>
      <c r="J120" s="1" t="s">
        <v>699</v>
      </c>
      <c r="K120" s="1" t="s">
        <v>700</v>
      </c>
      <c r="L120" s="2" t="str">
        <f t="shared" si="2"/>
        <v>Broadwater Lane, 
TUNBRIDGE WELLS, 
Kent 
TN2 5RP</v>
      </c>
    </row>
    <row r="121" spans="1:12" x14ac:dyDescent="0.3">
      <c r="A121" s="1">
        <v>886</v>
      </c>
      <c r="B121" s="1">
        <v>2653</v>
      </c>
      <c r="C121" s="1" t="s">
        <v>701</v>
      </c>
      <c r="D121" s="1" t="s">
        <v>702</v>
      </c>
      <c r="E121" s="1" t="s">
        <v>20</v>
      </c>
      <c r="F121" s="1" t="s">
        <v>20</v>
      </c>
      <c r="G121" s="1" t="s">
        <v>43</v>
      </c>
      <c r="H121" s="1" t="s">
        <v>22</v>
      </c>
      <c r="I121" s="1" t="s">
        <v>703</v>
      </c>
      <c r="J121" s="1" t="s">
        <v>704</v>
      </c>
      <c r="K121" s="1" t="s">
        <v>705</v>
      </c>
      <c r="L121" s="2" t="str">
        <f t="shared" si="2"/>
        <v>Greenway, off Queens Road, 
MAIDSTONE, 
Kent 
ME16 8TL</v>
      </c>
    </row>
    <row r="122" spans="1:12" x14ac:dyDescent="0.3">
      <c r="A122" s="1">
        <v>886</v>
      </c>
      <c r="B122" s="1">
        <v>2662</v>
      </c>
      <c r="C122" s="1" t="s">
        <v>710</v>
      </c>
      <c r="D122" s="1" t="s">
        <v>711</v>
      </c>
      <c r="E122" s="1" t="s">
        <v>712</v>
      </c>
      <c r="F122" s="1" t="s">
        <v>20</v>
      </c>
      <c r="G122" s="1" t="s">
        <v>134</v>
      </c>
      <c r="H122" s="1" t="s">
        <v>22</v>
      </c>
      <c r="I122" s="1" t="s">
        <v>713</v>
      </c>
      <c r="J122" s="1" t="s">
        <v>714</v>
      </c>
      <c r="K122" s="1" t="s">
        <v>715</v>
      </c>
      <c r="L122" s="2" t="str">
        <f t="shared" si="2"/>
        <v>Waveney Road, Trenchwood, 
TONBRIDGE, 
Kent 
TN10 3JU</v>
      </c>
    </row>
    <row r="123" spans="1:12" x14ac:dyDescent="0.3">
      <c r="A123" s="1">
        <v>886</v>
      </c>
      <c r="B123" s="1">
        <v>2672</v>
      </c>
      <c r="C123" s="1" t="s">
        <v>716</v>
      </c>
      <c r="D123" s="1" t="s">
        <v>717</v>
      </c>
      <c r="E123" s="1" t="s">
        <v>20</v>
      </c>
      <c r="F123" s="1" t="s">
        <v>20</v>
      </c>
      <c r="G123" s="1" t="s">
        <v>718</v>
      </c>
      <c r="H123" s="1" t="s">
        <v>22</v>
      </c>
      <c r="I123" s="1" t="s">
        <v>719</v>
      </c>
      <c r="J123" s="1" t="s">
        <v>720</v>
      </c>
      <c r="K123" s="1" t="s">
        <v>721</v>
      </c>
      <c r="L123" s="2" t="str">
        <f t="shared" si="2"/>
        <v>Palm Bay Avenue, 
MARGATE, 
Kent 
CT9 3PP</v>
      </c>
    </row>
    <row r="124" spans="1:12" x14ac:dyDescent="0.3">
      <c r="A124" s="1">
        <v>886</v>
      </c>
      <c r="B124" s="1">
        <v>2674</v>
      </c>
      <c r="C124" s="1" t="s">
        <v>722</v>
      </c>
      <c r="D124" s="1" t="s">
        <v>723</v>
      </c>
      <c r="E124" s="1" t="s">
        <v>20</v>
      </c>
      <c r="F124" s="1" t="s">
        <v>20</v>
      </c>
      <c r="G124" s="1" t="s">
        <v>104</v>
      </c>
      <c r="H124" s="1" t="s">
        <v>22</v>
      </c>
      <c r="I124" s="1" t="s">
        <v>724</v>
      </c>
      <c r="J124" s="1" t="s">
        <v>725</v>
      </c>
      <c r="K124" s="1" t="s">
        <v>726</v>
      </c>
      <c r="L124" s="2" t="str">
        <f t="shared" si="2"/>
        <v>Cedar Avenue, 
GRAVESEND, 
Kent 
DA12 5JT</v>
      </c>
    </row>
    <row r="125" spans="1:12" x14ac:dyDescent="0.3">
      <c r="A125" s="1">
        <v>886</v>
      </c>
      <c r="B125" s="1">
        <v>2680</v>
      </c>
      <c r="C125" s="1" t="s">
        <v>728</v>
      </c>
      <c r="D125" s="1" t="s">
        <v>729</v>
      </c>
      <c r="E125" s="1" t="s">
        <v>74</v>
      </c>
      <c r="F125" s="1" t="s">
        <v>20</v>
      </c>
      <c r="G125" s="1" t="s">
        <v>75</v>
      </c>
      <c r="H125" s="1" t="s">
        <v>22</v>
      </c>
      <c r="I125" s="1" t="s">
        <v>730</v>
      </c>
      <c r="J125" s="1" t="s">
        <v>731</v>
      </c>
      <c r="K125" s="1" t="s">
        <v>732</v>
      </c>
      <c r="L125" s="2" t="str">
        <f t="shared" si="2"/>
        <v>Crispin Way, Kings Hill, 
WEST MALLING, 
Kent 
ME19 4LS</v>
      </c>
    </row>
    <row r="126" spans="1:12" x14ac:dyDescent="0.3">
      <c r="A126" s="1">
        <v>886</v>
      </c>
      <c r="B126" s="1">
        <v>2682</v>
      </c>
      <c r="C126" s="1" t="s">
        <v>733</v>
      </c>
      <c r="D126" s="1" t="s">
        <v>734</v>
      </c>
      <c r="E126" s="1" t="s">
        <v>735</v>
      </c>
      <c r="F126" s="1" t="s">
        <v>20</v>
      </c>
      <c r="G126" s="1" t="s">
        <v>736</v>
      </c>
      <c r="H126" s="1" t="s">
        <v>22</v>
      </c>
      <c r="I126" s="1" t="s">
        <v>737</v>
      </c>
      <c r="J126" s="1" t="s">
        <v>738</v>
      </c>
      <c r="K126" s="1" t="s">
        <v>739</v>
      </c>
      <c r="L126" s="2" t="str">
        <f t="shared" si="2"/>
        <v>North Square, New Ash Green, 
LONGFIELD, 
Kent 
DA3 8JT</v>
      </c>
    </row>
    <row r="127" spans="1:12" x14ac:dyDescent="0.3">
      <c r="A127" s="1">
        <v>886</v>
      </c>
      <c r="B127" s="1">
        <v>2689</v>
      </c>
      <c r="C127" s="1" t="s">
        <v>1703</v>
      </c>
      <c r="D127" s="1" t="s">
        <v>740</v>
      </c>
      <c r="E127" s="1" t="s">
        <v>20</v>
      </c>
      <c r="F127" s="1" t="s">
        <v>20</v>
      </c>
      <c r="G127" s="1" t="s">
        <v>741</v>
      </c>
      <c r="H127" s="1" t="s">
        <v>22</v>
      </c>
      <c r="I127" s="1" t="s">
        <v>742</v>
      </c>
      <c r="J127" s="1" t="s">
        <v>743</v>
      </c>
      <c r="K127" s="1" t="s">
        <v>744</v>
      </c>
      <c r="L127" s="2" t="str">
        <f t="shared" si="2"/>
        <v>Craylands Lane, 
SWANSCOMBE, 
Kent 
DA10 0LP</v>
      </c>
    </row>
    <row r="128" spans="1:12" x14ac:dyDescent="0.3">
      <c r="A128" s="1">
        <v>886</v>
      </c>
      <c r="B128" s="1">
        <v>2692</v>
      </c>
      <c r="C128" s="1" t="s">
        <v>1704</v>
      </c>
      <c r="D128" s="1" t="s">
        <v>745</v>
      </c>
      <c r="E128" s="1" t="s">
        <v>20</v>
      </c>
      <c r="F128" s="1" t="s">
        <v>20</v>
      </c>
      <c r="G128" s="1" t="s">
        <v>746</v>
      </c>
      <c r="H128" s="1" t="s">
        <v>22</v>
      </c>
      <c r="I128" s="1" t="s">
        <v>747</v>
      </c>
      <c r="J128" s="1" t="s">
        <v>748</v>
      </c>
      <c r="K128" s="1" t="s">
        <v>749</v>
      </c>
      <c r="L128" s="2" t="str">
        <f t="shared" si="2"/>
        <v>Haven Drive, 
HAWKINGE, 
Kent 
CT18 7RH</v>
      </c>
    </row>
    <row r="129" spans="1:12" x14ac:dyDescent="0.3">
      <c r="A129" s="1">
        <v>886</v>
      </c>
      <c r="B129" s="1">
        <v>3010</v>
      </c>
      <c r="C129" s="1" t="s">
        <v>2013</v>
      </c>
      <c r="D129" s="1" t="s">
        <v>114</v>
      </c>
      <c r="E129" s="1" t="s">
        <v>750</v>
      </c>
      <c r="F129" s="1" t="s">
        <v>20</v>
      </c>
      <c r="G129" s="1" t="s">
        <v>668</v>
      </c>
      <c r="H129" s="1" t="s">
        <v>22</v>
      </c>
      <c r="I129" s="1" t="s">
        <v>751</v>
      </c>
      <c r="J129" s="1" t="s">
        <v>752</v>
      </c>
      <c r="K129" s="1" t="s">
        <v>753</v>
      </c>
      <c r="L129" s="2" t="str">
        <f t="shared" si="2"/>
        <v>School Lane, Swanley Village, 
SWANLEY, 
Kent 
BR8 7PJ</v>
      </c>
    </row>
    <row r="130" spans="1:12" x14ac:dyDescent="0.3">
      <c r="A130" s="1">
        <v>886</v>
      </c>
      <c r="B130" s="1">
        <v>3015</v>
      </c>
      <c r="C130" s="1" t="s">
        <v>2014</v>
      </c>
      <c r="D130" s="1" t="s">
        <v>754</v>
      </c>
      <c r="E130" s="1" t="s">
        <v>755</v>
      </c>
      <c r="F130" s="1" t="s">
        <v>20</v>
      </c>
      <c r="G130" s="1" t="s">
        <v>756</v>
      </c>
      <c r="H130" s="1" t="s">
        <v>22</v>
      </c>
      <c r="I130" s="1" t="s">
        <v>757</v>
      </c>
      <c r="J130" s="1" t="s">
        <v>758</v>
      </c>
      <c r="K130" s="1" t="s">
        <v>759</v>
      </c>
      <c r="L130" s="2" t="str">
        <f t="shared" si="2"/>
        <v>Valley Road, Fawkham, 
Longfield, DARTFORD, 
Kent 
DA3 8NA</v>
      </c>
    </row>
    <row r="131" spans="1:12" x14ac:dyDescent="0.3">
      <c r="A131" s="1">
        <v>886</v>
      </c>
      <c r="B131" s="1">
        <v>3020</v>
      </c>
      <c r="C131" s="1" t="s">
        <v>2015</v>
      </c>
      <c r="D131" s="1" t="s">
        <v>198</v>
      </c>
      <c r="E131" s="1" t="s">
        <v>760</v>
      </c>
      <c r="F131" s="1" t="s">
        <v>20</v>
      </c>
      <c r="G131" s="1" t="s">
        <v>104</v>
      </c>
      <c r="H131" s="1" t="s">
        <v>22</v>
      </c>
      <c r="I131" s="1" t="s">
        <v>761</v>
      </c>
      <c r="J131" s="1" t="s">
        <v>762</v>
      </c>
      <c r="K131" s="1" t="s">
        <v>763</v>
      </c>
      <c r="L131" s="2" t="str">
        <f t="shared" si="2"/>
        <v>Church Street, Southfleet, 
GRAVESEND, 
Kent 
DA13 9NR</v>
      </c>
    </row>
    <row r="132" spans="1:12" x14ac:dyDescent="0.3">
      <c r="A132" s="1">
        <v>886</v>
      </c>
      <c r="B132" s="1">
        <v>3022</v>
      </c>
      <c r="C132" s="1" t="s">
        <v>2002</v>
      </c>
      <c r="D132" s="1" t="s">
        <v>91</v>
      </c>
      <c r="E132" s="1" t="s">
        <v>20</v>
      </c>
      <c r="F132" s="1" t="s">
        <v>20</v>
      </c>
      <c r="G132" s="1" t="s">
        <v>764</v>
      </c>
      <c r="H132" s="1" t="s">
        <v>22</v>
      </c>
      <c r="I132" s="1" t="s">
        <v>765</v>
      </c>
      <c r="J132" s="1" t="s">
        <v>766</v>
      </c>
      <c r="K132" s="1" t="s">
        <v>767</v>
      </c>
      <c r="L132" s="2" t="str">
        <f t="shared" ref="L132:L189" si="3">TRIM(D132&amp;", "&amp;IF(E132="","",E132&amp;", ")&amp;IF(F132="","",F132&amp;", ")&amp;CHAR(10)&amp;G132&amp;", "&amp;CHAR(10)&amp;H132&amp;" "&amp;CHAR(10)&amp;I132)</f>
        <v>The Green, 
BENENDEN, 
Kent 
TN17 4DN</v>
      </c>
    </row>
    <row r="133" spans="1:12" x14ac:dyDescent="0.3">
      <c r="A133" s="1">
        <v>886</v>
      </c>
      <c r="B133" s="1">
        <v>3023</v>
      </c>
      <c r="C133" s="1" t="s">
        <v>2003</v>
      </c>
      <c r="D133" s="1" t="s">
        <v>768</v>
      </c>
      <c r="E133" s="1" t="s">
        <v>20</v>
      </c>
      <c r="F133" s="1" t="s">
        <v>20</v>
      </c>
      <c r="G133" s="1" t="s">
        <v>769</v>
      </c>
      <c r="H133" s="1" t="s">
        <v>22</v>
      </c>
      <c r="I133" s="1" t="s">
        <v>770</v>
      </c>
      <c r="J133" s="1" t="s">
        <v>771</v>
      </c>
      <c r="K133" s="1" t="s">
        <v>772</v>
      </c>
      <c r="L133" s="2" t="str">
        <f t="shared" si="3"/>
        <v>Spring Lane, 
BIDBOROUGH, 
Kent 
TN3 0UE</v>
      </c>
    </row>
    <row r="134" spans="1:12" x14ac:dyDescent="0.3">
      <c r="A134" s="1">
        <v>886</v>
      </c>
      <c r="B134" s="1">
        <v>3027</v>
      </c>
      <c r="C134" s="1" t="s">
        <v>2004</v>
      </c>
      <c r="D134" s="1" t="s">
        <v>773</v>
      </c>
      <c r="E134" s="1" t="s">
        <v>20</v>
      </c>
      <c r="F134" s="1" t="s">
        <v>20</v>
      </c>
      <c r="G134" s="1" t="s">
        <v>187</v>
      </c>
      <c r="H134" s="1" t="s">
        <v>22</v>
      </c>
      <c r="I134" s="1" t="s">
        <v>774</v>
      </c>
      <c r="J134" s="1" t="s">
        <v>775</v>
      </c>
      <c r="K134" s="1" t="s">
        <v>776</v>
      </c>
      <c r="L134" s="2" t="str">
        <f t="shared" si="3"/>
        <v>Carriers Road, 
CRANBROOK, 
Kent 
TN17 3JZ</v>
      </c>
    </row>
    <row r="135" spans="1:12" x14ac:dyDescent="0.3">
      <c r="A135" s="1">
        <v>886</v>
      </c>
      <c r="B135" s="1">
        <v>3029</v>
      </c>
      <c r="C135" s="1" t="s">
        <v>2005</v>
      </c>
      <c r="D135" s="1" t="s">
        <v>777</v>
      </c>
      <c r="E135" s="1" t="s">
        <v>778</v>
      </c>
      <c r="F135" s="1" t="s">
        <v>20</v>
      </c>
      <c r="G135" s="1" t="s">
        <v>779</v>
      </c>
      <c r="H135" s="1" t="s">
        <v>22</v>
      </c>
      <c r="I135" s="1" t="s">
        <v>780</v>
      </c>
      <c r="J135" s="1" t="s">
        <v>781</v>
      </c>
      <c r="K135" s="1" t="s">
        <v>782</v>
      </c>
      <c r="L135" s="2" t="str">
        <f t="shared" si="3"/>
        <v>Beaman Close, Cranbrook Road, 
GOUDHURST, 
Kent 
TN17 1DZ</v>
      </c>
    </row>
    <row r="136" spans="1:12" x14ac:dyDescent="0.3">
      <c r="A136" s="1">
        <v>886</v>
      </c>
      <c r="B136" s="1">
        <v>3032</v>
      </c>
      <c r="C136" s="1" t="s">
        <v>2006</v>
      </c>
      <c r="D136" s="1" t="s">
        <v>783</v>
      </c>
      <c r="E136" s="1" t="s">
        <v>185</v>
      </c>
      <c r="F136" s="1" t="s">
        <v>20</v>
      </c>
      <c r="G136" s="1" t="s">
        <v>784</v>
      </c>
      <c r="H136" s="1" t="s">
        <v>22</v>
      </c>
      <c r="I136" s="1" t="s">
        <v>785</v>
      </c>
      <c r="J136" s="1" t="s">
        <v>786</v>
      </c>
      <c r="K136" s="1" t="s">
        <v>787</v>
      </c>
      <c r="L136" s="2" t="str">
        <f t="shared" si="3"/>
        <v>Fowlers Park, Rye Road, 
Hawkhurst, CRANBROOK, 
Kent 
TN18 4JJ</v>
      </c>
    </row>
    <row r="137" spans="1:12" x14ac:dyDescent="0.3">
      <c r="A137" s="1">
        <v>886</v>
      </c>
      <c r="B137" s="1">
        <v>3033</v>
      </c>
      <c r="C137" s="1" t="s">
        <v>2007</v>
      </c>
      <c r="D137" s="1" t="s">
        <v>788</v>
      </c>
      <c r="E137" s="1" t="s">
        <v>614</v>
      </c>
      <c r="F137" s="1" t="s">
        <v>20</v>
      </c>
      <c r="G137" s="1" t="s">
        <v>134</v>
      </c>
      <c r="H137" s="1" t="s">
        <v>22</v>
      </c>
      <c r="I137" s="1" t="s">
        <v>789</v>
      </c>
      <c r="J137" s="1" t="s">
        <v>790</v>
      </c>
      <c r="K137" s="1" t="s">
        <v>791</v>
      </c>
      <c r="L137" s="2" t="str">
        <f t="shared" si="3"/>
        <v>Riding Lane, Hildenborough, 
TONBRIDGE, 
Kent 
TN11 9HY</v>
      </c>
    </row>
    <row r="138" spans="1:12" x14ac:dyDescent="0.3">
      <c r="A138" s="1">
        <v>886</v>
      </c>
      <c r="B138" s="1">
        <v>3034</v>
      </c>
      <c r="C138" s="1" t="s">
        <v>2008</v>
      </c>
      <c r="D138" s="1" t="s">
        <v>792</v>
      </c>
      <c r="E138" s="1" t="s">
        <v>793</v>
      </c>
      <c r="F138" s="1" t="s">
        <v>20</v>
      </c>
      <c r="G138" s="1" t="s">
        <v>180</v>
      </c>
      <c r="H138" s="1" t="s">
        <v>22</v>
      </c>
      <c r="I138" s="1" t="s">
        <v>794</v>
      </c>
      <c r="J138" s="1" t="s">
        <v>795</v>
      </c>
      <c r="K138" s="1" t="s">
        <v>796</v>
      </c>
      <c r="L138" s="2" t="str">
        <f t="shared" si="3"/>
        <v>Pearce Place, Lamberhurst, 
TUNBRIDGE WELLS, 
Kent 
TN3 8EJ</v>
      </c>
    </row>
    <row r="139" spans="1:12" x14ac:dyDescent="0.3">
      <c r="A139" s="1">
        <v>886</v>
      </c>
      <c r="B139" s="1">
        <v>3035</v>
      </c>
      <c r="C139" s="1" t="s">
        <v>2009</v>
      </c>
      <c r="D139" s="1" t="s">
        <v>797</v>
      </c>
      <c r="E139" s="1" t="s">
        <v>20</v>
      </c>
      <c r="F139" s="1" t="s">
        <v>20</v>
      </c>
      <c r="G139" s="1" t="s">
        <v>798</v>
      </c>
      <c r="H139" s="1" t="s">
        <v>22</v>
      </c>
      <c r="I139" s="1" t="s">
        <v>799</v>
      </c>
      <c r="J139" s="1" t="s">
        <v>800</v>
      </c>
      <c r="K139" s="1" t="s">
        <v>801</v>
      </c>
      <c r="L139" s="2" t="str">
        <f t="shared" si="3"/>
        <v>Zambra Way, 
SEAL, 
Kent 
TN15 0DJ</v>
      </c>
    </row>
    <row r="140" spans="1:12" x14ac:dyDescent="0.3">
      <c r="A140" s="1">
        <v>886</v>
      </c>
      <c r="B140" s="1">
        <v>3037</v>
      </c>
      <c r="C140" s="1" t="s">
        <v>2010</v>
      </c>
      <c r="D140" s="1" t="s">
        <v>802</v>
      </c>
      <c r="E140" s="1" t="s">
        <v>20</v>
      </c>
      <c r="F140" s="1" t="s">
        <v>20</v>
      </c>
      <c r="G140" s="1" t="s">
        <v>144</v>
      </c>
      <c r="H140" s="1" t="s">
        <v>22</v>
      </c>
      <c r="I140" s="1" t="s">
        <v>803</v>
      </c>
      <c r="J140" s="1" t="s">
        <v>804</v>
      </c>
      <c r="K140" s="1" t="s">
        <v>805</v>
      </c>
      <c r="L140" s="2" t="str">
        <f t="shared" si="3"/>
        <v>Bayham Road, 
SEVENOAKS, 
Kent 
TN13 3XD</v>
      </c>
    </row>
    <row r="141" spans="1:12" x14ac:dyDescent="0.3">
      <c r="A141" s="1">
        <v>886</v>
      </c>
      <c r="B141" s="1">
        <v>3042</v>
      </c>
      <c r="C141" s="1" t="s">
        <v>2011</v>
      </c>
      <c r="D141" s="1" t="s">
        <v>806</v>
      </c>
      <c r="E141" s="1" t="s">
        <v>807</v>
      </c>
      <c r="F141" s="1" t="s">
        <v>20</v>
      </c>
      <c r="G141" s="1" t="s">
        <v>180</v>
      </c>
      <c r="H141" s="1" t="s">
        <v>22</v>
      </c>
      <c r="I141" s="1" t="s">
        <v>808</v>
      </c>
      <c r="J141" s="1" t="s">
        <v>809</v>
      </c>
      <c r="K141" s="1" t="s">
        <v>810</v>
      </c>
      <c r="L141" s="2" t="str">
        <f t="shared" si="3"/>
        <v>Langton Road, Speldhurst, 
TUNBRIDGE WELLS, 
Kent 
TN3 0NP</v>
      </c>
    </row>
    <row r="142" spans="1:12" x14ac:dyDescent="0.3">
      <c r="A142" s="1">
        <v>886</v>
      </c>
      <c r="B142" s="1">
        <v>3043</v>
      </c>
      <c r="C142" s="1" t="s">
        <v>2012</v>
      </c>
      <c r="D142" s="1" t="s">
        <v>283</v>
      </c>
      <c r="E142" s="1" t="s">
        <v>811</v>
      </c>
      <c r="F142" s="1" t="s">
        <v>20</v>
      </c>
      <c r="G142" s="1" t="s">
        <v>144</v>
      </c>
      <c r="H142" s="1" t="s">
        <v>22</v>
      </c>
      <c r="I142" s="1" t="s">
        <v>812</v>
      </c>
      <c r="J142" s="1" t="s">
        <v>813</v>
      </c>
      <c r="K142" s="1" t="s">
        <v>814</v>
      </c>
      <c r="L142" s="2" t="str">
        <f t="shared" si="3"/>
        <v>Church Road, Sundridge, 
SEVENOAKS, 
Kent 
TN14 6EA</v>
      </c>
    </row>
    <row r="143" spans="1:12" x14ac:dyDescent="0.3">
      <c r="A143" s="1">
        <v>886</v>
      </c>
      <c r="B143" s="1">
        <v>3050</v>
      </c>
      <c r="C143" s="1" t="s">
        <v>1996</v>
      </c>
      <c r="D143" s="1" t="s">
        <v>817</v>
      </c>
      <c r="E143" s="1" t="s">
        <v>20</v>
      </c>
      <c r="F143" s="1" t="s">
        <v>20</v>
      </c>
      <c r="G143" s="1" t="s">
        <v>180</v>
      </c>
      <c r="H143" s="1" t="s">
        <v>22</v>
      </c>
      <c r="I143" s="1" t="s">
        <v>818</v>
      </c>
      <c r="J143" s="1" t="s">
        <v>819</v>
      </c>
      <c r="K143" s="1" t="s">
        <v>820</v>
      </c>
      <c r="L143" s="2" t="str">
        <f t="shared" si="3"/>
        <v>Cunningham Road, 
TUNBRIDGE WELLS, 
Kent 
TN4 9EW</v>
      </c>
    </row>
    <row r="144" spans="1:12" x14ac:dyDescent="0.3">
      <c r="A144" s="1">
        <v>886</v>
      </c>
      <c r="B144" s="1">
        <v>3052</v>
      </c>
      <c r="C144" s="1" t="s">
        <v>1997</v>
      </c>
      <c r="D144" s="1" t="s">
        <v>821</v>
      </c>
      <c r="E144" s="1" t="s">
        <v>20</v>
      </c>
      <c r="F144" s="1" t="s">
        <v>20</v>
      </c>
      <c r="G144" s="1" t="s">
        <v>180</v>
      </c>
      <c r="H144" s="1" t="s">
        <v>22</v>
      </c>
      <c r="I144" s="1" t="s">
        <v>822</v>
      </c>
      <c r="J144" s="1" t="s">
        <v>823</v>
      </c>
      <c r="K144" s="1" t="s">
        <v>824</v>
      </c>
      <c r="L144" s="2" t="str">
        <f t="shared" si="3"/>
        <v>Ramslye Road, 
TUNBRIDGE WELLS, 
Kent 
TN4 8LN</v>
      </c>
    </row>
    <row r="145" spans="1:12" x14ac:dyDescent="0.3">
      <c r="A145" s="1">
        <v>886</v>
      </c>
      <c r="B145" s="1">
        <v>3053</v>
      </c>
      <c r="C145" s="1" t="s">
        <v>1998</v>
      </c>
      <c r="D145" s="1" t="s">
        <v>825</v>
      </c>
      <c r="E145" s="1" t="s">
        <v>20</v>
      </c>
      <c r="F145" s="1" t="s">
        <v>20</v>
      </c>
      <c r="G145" s="1" t="s">
        <v>180</v>
      </c>
      <c r="H145" s="1" t="s">
        <v>22</v>
      </c>
      <c r="I145" s="1" t="s">
        <v>826</v>
      </c>
      <c r="J145" s="1" t="s">
        <v>827</v>
      </c>
      <c r="K145" s="1" t="s">
        <v>828</v>
      </c>
      <c r="L145" s="2" t="str">
        <f t="shared" si="3"/>
        <v>Windmill Street, 
TUNBRIDGE WELLS, 
Kent 
TN2 4UU</v>
      </c>
    </row>
    <row r="146" spans="1:12" x14ac:dyDescent="0.3">
      <c r="A146" s="1">
        <v>886</v>
      </c>
      <c r="B146" s="1">
        <v>3054</v>
      </c>
      <c r="C146" s="1" t="s">
        <v>1999</v>
      </c>
      <c r="D146" s="1" t="s">
        <v>416</v>
      </c>
      <c r="E146" s="1" t="s">
        <v>829</v>
      </c>
      <c r="F146" s="1" t="s">
        <v>20</v>
      </c>
      <c r="G146" s="1" t="s">
        <v>156</v>
      </c>
      <c r="H146" s="1" t="s">
        <v>22</v>
      </c>
      <c r="I146" s="1" t="s">
        <v>830</v>
      </c>
      <c r="J146" s="1" t="s">
        <v>831</v>
      </c>
      <c r="K146" s="1" t="s">
        <v>832</v>
      </c>
      <c r="L146" s="2" t="str">
        <f t="shared" si="3"/>
        <v>Church Lane, Crockham Hill, 
EDENBRIDGE, 
Kent 
TN8 6RP</v>
      </c>
    </row>
    <row r="147" spans="1:12" x14ac:dyDescent="0.3">
      <c r="A147" s="1">
        <v>886</v>
      </c>
      <c r="B147" s="1">
        <v>3055</v>
      </c>
      <c r="C147" s="1" t="s">
        <v>2000</v>
      </c>
      <c r="D147" s="1" t="s">
        <v>833</v>
      </c>
      <c r="E147" s="1" t="s">
        <v>20</v>
      </c>
      <c r="F147" s="1" t="s">
        <v>20</v>
      </c>
      <c r="G147" s="1" t="s">
        <v>834</v>
      </c>
      <c r="H147" s="1" t="s">
        <v>22</v>
      </c>
      <c r="I147" s="1" t="s">
        <v>835</v>
      </c>
      <c r="J147" s="1" t="s">
        <v>836</v>
      </c>
      <c r="K147" s="1" t="s">
        <v>837</v>
      </c>
      <c r="L147" s="2" t="str">
        <f t="shared" si="3"/>
        <v>Rysted Lane, 
WESTERHAM, 
Kent 
TN16 1EZ</v>
      </c>
    </row>
    <row r="148" spans="1:12" x14ac:dyDescent="0.3">
      <c r="A148" s="1">
        <v>886</v>
      </c>
      <c r="B148" s="1">
        <v>3057</v>
      </c>
      <c r="C148" s="1" t="s">
        <v>2001</v>
      </c>
      <c r="D148" s="1" t="s">
        <v>838</v>
      </c>
      <c r="E148" s="1" t="s">
        <v>839</v>
      </c>
      <c r="F148" s="1" t="s">
        <v>20</v>
      </c>
      <c r="G148" s="1" t="s">
        <v>43</v>
      </c>
      <c r="H148" s="1" t="s">
        <v>22</v>
      </c>
      <c r="I148" s="1" t="s">
        <v>840</v>
      </c>
      <c r="J148" s="1" t="s">
        <v>841</v>
      </c>
      <c r="K148" s="1" t="s">
        <v>842</v>
      </c>
      <c r="L148" s="2" t="str">
        <f t="shared" si="3"/>
        <v>Mount Pleasant, Aylesford, 
MAIDSTONE, 
Kent 
ME20 7BE</v>
      </c>
    </row>
    <row r="149" spans="1:12" x14ac:dyDescent="0.3">
      <c r="A149" s="1">
        <v>886</v>
      </c>
      <c r="B149" s="1">
        <v>3061</v>
      </c>
      <c r="C149" s="1" t="s">
        <v>1983</v>
      </c>
      <c r="D149" s="1" t="s">
        <v>102</v>
      </c>
      <c r="E149" s="1" t="s">
        <v>844</v>
      </c>
      <c r="F149" s="1" t="s">
        <v>20</v>
      </c>
      <c r="G149" s="1" t="s">
        <v>29</v>
      </c>
      <c r="H149" s="1" t="s">
        <v>22</v>
      </c>
      <c r="I149" s="1" t="s">
        <v>845</v>
      </c>
      <c r="J149" s="1" t="s">
        <v>846</v>
      </c>
      <c r="K149" s="1" t="s">
        <v>847</v>
      </c>
      <c r="L149" s="2" t="str">
        <f t="shared" si="3"/>
        <v>The Street, Bredhurst, 
GILLINGHAM, 
Kent 
ME7 3JY</v>
      </c>
    </row>
    <row r="150" spans="1:12" x14ac:dyDescent="0.3">
      <c r="A150" s="1">
        <v>886</v>
      </c>
      <c r="B150" s="1">
        <v>3062</v>
      </c>
      <c r="C150" s="1" t="s">
        <v>1984</v>
      </c>
      <c r="D150" s="1" t="s">
        <v>848</v>
      </c>
      <c r="E150" s="1" t="s">
        <v>849</v>
      </c>
      <c r="F150" s="1" t="s">
        <v>20</v>
      </c>
      <c r="G150" s="1" t="s">
        <v>71</v>
      </c>
      <c r="H150" s="1" t="s">
        <v>22</v>
      </c>
      <c r="I150" s="1" t="s">
        <v>850</v>
      </c>
      <c r="J150" s="1" t="s">
        <v>851</v>
      </c>
      <c r="K150" s="1" t="s">
        <v>852</v>
      </c>
      <c r="L150" s="2" t="str">
        <f t="shared" si="3"/>
        <v>Bell Lane, Burham, 
ROCHESTER, 
Kent 
ME1 3SY</v>
      </c>
    </row>
    <row r="151" spans="1:12" x14ac:dyDescent="0.3">
      <c r="A151" s="1">
        <v>886</v>
      </c>
      <c r="B151" s="1">
        <v>3067</v>
      </c>
      <c r="C151" s="1" t="s">
        <v>1985</v>
      </c>
      <c r="D151" s="1" t="s">
        <v>853</v>
      </c>
      <c r="E151" s="1" t="s">
        <v>854</v>
      </c>
      <c r="F151" s="1" t="s">
        <v>20</v>
      </c>
      <c r="G151" s="1" t="s">
        <v>43</v>
      </c>
      <c r="H151" s="1" t="s">
        <v>22</v>
      </c>
      <c r="I151" s="1" t="s">
        <v>855</v>
      </c>
      <c r="J151" s="1" t="s">
        <v>856</v>
      </c>
      <c r="K151" s="1" t="s">
        <v>857</v>
      </c>
      <c r="L151" s="2" t="str">
        <f t="shared" si="3"/>
        <v>West Street, Harrietsham, 
MAIDSTONE, 
Kent 
ME17 1JZ</v>
      </c>
    </row>
    <row r="152" spans="1:12" x14ac:dyDescent="0.3">
      <c r="A152" s="1">
        <v>886</v>
      </c>
      <c r="B152" s="1">
        <v>3069</v>
      </c>
      <c r="C152" s="1" t="s">
        <v>1986</v>
      </c>
      <c r="D152" s="1" t="s">
        <v>858</v>
      </c>
      <c r="E152" s="1" t="s">
        <v>859</v>
      </c>
      <c r="F152" s="1" t="s">
        <v>20</v>
      </c>
      <c r="G152" s="1" t="s">
        <v>43</v>
      </c>
      <c r="H152" s="1" t="s">
        <v>22</v>
      </c>
      <c r="I152" s="1" t="s">
        <v>860</v>
      </c>
      <c r="J152" s="1" t="s">
        <v>861</v>
      </c>
      <c r="K152" s="1" t="s">
        <v>862</v>
      </c>
      <c r="L152" s="2" t="str">
        <f t="shared" si="3"/>
        <v>Lower Street, Leeds, 
MAIDSTONE, 
Kent 
ME17 1RL</v>
      </c>
    </row>
    <row r="153" spans="1:12" x14ac:dyDescent="0.3">
      <c r="A153" s="1">
        <v>886</v>
      </c>
      <c r="B153" s="1">
        <v>3072</v>
      </c>
      <c r="C153" s="1" t="s">
        <v>1730</v>
      </c>
      <c r="D153" s="1" t="s">
        <v>863</v>
      </c>
      <c r="E153" s="1" t="s">
        <v>20</v>
      </c>
      <c r="F153" s="1" t="s">
        <v>20</v>
      </c>
      <c r="G153" s="1" t="s">
        <v>43</v>
      </c>
      <c r="H153" s="1" t="s">
        <v>22</v>
      </c>
      <c r="I153" s="1" t="s">
        <v>864</v>
      </c>
      <c r="J153" s="1" t="s">
        <v>865</v>
      </c>
      <c r="K153" s="1" t="s">
        <v>866</v>
      </c>
      <c r="L153" s="2" t="str">
        <f t="shared" si="3"/>
        <v>Douglas Road, 
MAIDSTONE, 
Kent 
ME16 8ER</v>
      </c>
    </row>
    <row r="154" spans="1:12" x14ac:dyDescent="0.3">
      <c r="A154" s="1">
        <v>886</v>
      </c>
      <c r="B154" s="1">
        <v>3073</v>
      </c>
      <c r="C154" s="1" t="s">
        <v>1731</v>
      </c>
      <c r="D154" s="1" t="s">
        <v>863</v>
      </c>
      <c r="E154" s="1" t="s">
        <v>20</v>
      </c>
      <c r="F154" s="1" t="s">
        <v>20</v>
      </c>
      <c r="G154" s="1" t="s">
        <v>43</v>
      </c>
      <c r="H154" s="1" t="s">
        <v>22</v>
      </c>
      <c r="I154" s="1" t="s">
        <v>864</v>
      </c>
      <c r="J154" s="1" t="s">
        <v>867</v>
      </c>
      <c r="K154" s="1" t="s">
        <v>868</v>
      </c>
      <c r="L154" s="2" t="str">
        <f t="shared" si="3"/>
        <v>Douglas Road, 
MAIDSTONE, 
Kent 
ME16 8ER</v>
      </c>
    </row>
    <row r="155" spans="1:12" x14ac:dyDescent="0.3">
      <c r="A155" s="1">
        <v>886</v>
      </c>
      <c r="B155" s="1">
        <v>3081</v>
      </c>
      <c r="C155" s="1" t="s">
        <v>1987</v>
      </c>
      <c r="D155" s="1" t="s">
        <v>869</v>
      </c>
      <c r="E155" s="1" t="s">
        <v>20</v>
      </c>
      <c r="F155" s="1" t="s">
        <v>20</v>
      </c>
      <c r="G155" s="1" t="s">
        <v>586</v>
      </c>
      <c r="H155" s="1" t="s">
        <v>22</v>
      </c>
      <c r="I155" s="1" t="s">
        <v>870</v>
      </c>
      <c r="J155" s="1" t="s">
        <v>871</v>
      </c>
      <c r="K155" s="1" t="s">
        <v>872</v>
      </c>
      <c r="L155" s="2" t="str">
        <f t="shared" si="3"/>
        <v>The Landway, 
BEARSTED, 
Kent 
ME14 4BL</v>
      </c>
    </row>
    <row r="156" spans="1:12" x14ac:dyDescent="0.3">
      <c r="A156" s="1">
        <v>886</v>
      </c>
      <c r="B156" s="1">
        <v>3082</v>
      </c>
      <c r="C156" s="1" t="s">
        <v>1988</v>
      </c>
      <c r="D156" s="1" t="s">
        <v>416</v>
      </c>
      <c r="E156" s="1" t="s">
        <v>873</v>
      </c>
      <c r="F156" s="1" t="s">
        <v>20</v>
      </c>
      <c r="G156" s="1" t="s">
        <v>75</v>
      </c>
      <c r="H156" s="1" t="s">
        <v>22</v>
      </c>
      <c r="I156" s="1" t="s">
        <v>874</v>
      </c>
      <c r="J156" s="1" t="s">
        <v>875</v>
      </c>
      <c r="K156" s="1" t="s">
        <v>876</v>
      </c>
      <c r="L156" s="2" t="str">
        <f t="shared" si="3"/>
        <v>Church Lane, Trottiscliffe, 
WEST MALLING, 
Kent 
ME19 5EB</v>
      </c>
    </row>
    <row r="157" spans="1:12" x14ac:dyDescent="0.3">
      <c r="A157" s="1">
        <v>886</v>
      </c>
      <c r="B157" s="1">
        <v>3083</v>
      </c>
      <c r="C157" s="1" t="s">
        <v>1989</v>
      </c>
      <c r="D157" s="1" t="s">
        <v>102</v>
      </c>
      <c r="E157" s="1" t="s">
        <v>877</v>
      </c>
      <c r="F157" s="1" t="s">
        <v>20</v>
      </c>
      <c r="G157" s="1" t="s">
        <v>43</v>
      </c>
      <c r="H157" s="1" t="s">
        <v>22</v>
      </c>
      <c r="I157" s="1" t="s">
        <v>878</v>
      </c>
      <c r="J157" s="1" t="s">
        <v>879</v>
      </c>
      <c r="K157" s="1" t="s">
        <v>880</v>
      </c>
      <c r="L157" s="2" t="str">
        <f t="shared" si="3"/>
        <v>The Street, Ulcombe, 
MAIDSTONE, 
Kent 
ME17 1DU</v>
      </c>
    </row>
    <row r="158" spans="1:12" x14ac:dyDescent="0.3">
      <c r="A158" s="1">
        <v>886</v>
      </c>
      <c r="B158" s="1">
        <v>3084</v>
      </c>
      <c r="C158" s="1" t="s">
        <v>1990</v>
      </c>
      <c r="D158" s="1" t="s">
        <v>881</v>
      </c>
      <c r="E158" s="1" t="s">
        <v>882</v>
      </c>
      <c r="F158" s="1" t="s">
        <v>20</v>
      </c>
      <c r="G158" s="1" t="s">
        <v>43</v>
      </c>
      <c r="H158" s="1" t="s">
        <v>22</v>
      </c>
      <c r="I158" s="1" t="s">
        <v>883</v>
      </c>
      <c r="J158" s="1" t="s">
        <v>884</v>
      </c>
      <c r="K158" s="1" t="s">
        <v>885</v>
      </c>
      <c r="L158" s="2" t="str">
        <f t="shared" si="3"/>
        <v>147 Bow Road, Wateringbury, 
MAIDSTONE, 
Kent 
ME18 5EA</v>
      </c>
    </row>
    <row r="159" spans="1:12" x14ac:dyDescent="0.3">
      <c r="A159" s="1">
        <v>886</v>
      </c>
      <c r="B159" s="1">
        <v>3088</v>
      </c>
      <c r="C159" s="1" t="s">
        <v>1991</v>
      </c>
      <c r="D159" s="1" t="s">
        <v>114</v>
      </c>
      <c r="E159" s="1" t="s">
        <v>886</v>
      </c>
      <c r="F159" s="1" t="s">
        <v>20</v>
      </c>
      <c r="G159" s="1" t="s">
        <v>887</v>
      </c>
      <c r="H159" s="1" t="s">
        <v>22</v>
      </c>
      <c r="I159" s="1" t="s">
        <v>888</v>
      </c>
      <c r="J159" s="1" t="s">
        <v>889</v>
      </c>
      <c r="K159" s="1" t="s">
        <v>890</v>
      </c>
      <c r="L159" s="2" t="str">
        <f t="shared" si="3"/>
        <v>School Lane, Wouldham, 
nr Burham, 
Kent 
ME1 3TS</v>
      </c>
    </row>
    <row r="160" spans="1:12" x14ac:dyDescent="0.3">
      <c r="A160" s="1">
        <v>886</v>
      </c>
      <c r="B160" s="1">
        <v>3089</v>
      </c>
      <c r="C160" s="1" t="s">
        <v>1992</v>
      </c>
      <c r="D160" s="1" t="s">
        <v>891</v>
      </c>
      <c r="E160" s="1" t="s">
        <v>20</v>
      </c>
      <c r="F160" s="1" t="s">
        <v>20</v>
      </c>
      <c r="G160" s="1" t="s">
        <v>892</v>
      </c>
      <c r="H160" s="1" t="s">
        <v>22</v>
      </c>
      <c r="I160" s="1" t="s">
        <v>893</v>
      </c>
      <c r="J160" s="1" t="s">
        <v>894</v>
      </c>
      <c r="K160" s="1" t="s">
        <v>895</v>
      </c>
      <c r="L160" s="2" t="str">
        <f t="shared" si="3"/>
        <v>Old London Road, 
WROTHAM, 
Kent 
TN15 7DL</v>
      </c>
    </row>
    <row r="161" spans="1:12" x14ac:dyDescent="0.3">
      <c r="A161" s="1">
        <v>886</v>
      </c>
      <c r="B161" s="1">
        <v>3090</v>
      </c>
      <c r="C161" s="1" t="s">
        <v>1993</v>
      </c>
      <c r="D161" s="1" t="s">
        <v>896</v>
      </c>
      <c r="E161" s="1" t="s">
        <v>20</v>
      </c>
      <c r="F161" s="1" t="s">
        <v>20</v>
      </c>
      <c r="G161" s="1" t="s">
        <v>897</v>
      </c>
      <c r="H161" s="1" t="s">
        <v>22</v>
      </c>
      <c r="I161" s="1" t="s">
        <v>898</v>
      </c>
      <c r="J161" s="1" t="s">
        <v>899</v>
      </c>
      <c r="K161" s="1" t="s">
        <v>900</v>
      </c>
      <c r="L161" s="2" t="str">
        <f t="shared" si="3"/>
        <v>Collier Street, 
MARDEN, 
Kent 
TN12 9RR</v>
      </c>
    </row>
    <row r="162" spans="1:12" x14ac:dyDescent="0.3">
      <c r="A162" s="1">
        <v>886</v>
      </c>
      <c r="B162" s="1">
        <v>3091</v>
      </c>
      <c r="C162" s="1" t="s">
        <v>1994</v>
      </c>
      <c r="D162" s="1" t="s">
        <v>901</v>
      </c>
      <c r="E162" s="1" t="s">
        <v>902</v>
      </c>
      <c r="F162" s="1" t="s">
        <v>20</v>
      </c>
      <c r="G162" s="1" t="s">
        <v>43</v>
      </c>
      <c r="H162" s="1" t="s">
        <v>22</v>
      </c>
      <c r="I162" s="1" t="s">
        <v>903</v>
      </c>
      <c r="J162" s="1" t="s">
        <v>904</v>
      </c>
      <c r="K162" s="1" t="s">
        <v>905</v>
      </c>
      <c r="L162" s="2" t="str">
        <f t="shared" si="3"/>
        <v>Darman Lane, Laddingford, 
MAIDSTONE, 
Kent 
ME18 6BL</v>
      </c>
    </row>
    <row r="163" spans="1:12" x14ac:dyDescent="0.3">
      <c r="A163" s="1">
        <v>886</v>
      </c>
      <c r="B163" s="1">
        <v>3092</v>
      </c>
      <c r="C163" s="1" t="s">
        <v>1995</v>
      </c>
      <c r="D163" s="1" t="s">
        <v>906</v>
      </c>
      <c r="E163" s="1" t="s">
        <v>20</v>
      </c>
      <c r="F163" s="1" t="s">
        <v>20</v>
      </c>
      <c r="G163" s="1" t="s">
        <v>907</v>
      </c>
      <c r="H163" s="1" t="s">
        <v>22</v>
      </c>
      <c r="I163" s="1" t="s">
        <v>908</v>
      </c>
      <c r="J163" s="1" t="s">
        <v>909</v>
      </c>
      <c r="K163" s="1" t="s">
        <v>910</v>
      </c>
      <c r="L163" s="2" t="str">
        <f t="shared" si="3"/>
        <v>Vicarage Road, 
YALDING, 
Kent 
ME18 6DP</v>
      </c>
    </row>
    <row r="164" spans="1:12" x14ac:dyDescent="0.3">
      <c r="A164" s="1">
        <v>886</v>
      </c>
      <c r="B164" s="1">
        <v>3108</v>
      </c>
      <c r="C164" s="1" t="s">
        <v>1958</v>
      </c>
      <c r="D164" s="1" t="s">
        <v>911</v>
      </c>
      <c r="E164" s="1" t="s">
        <v>912</v>
      </c>
      <c r="F164" s="1" t="s">
        <v>20</v>
      </c>
      <c r="G164" s="1" t="s">
        <v>321</v>
      </c>
      <c r="H164" s="1" t="s">
        <v>22</v>
      </c>
      <c r="I164" s="1" t="s">
        <v>913</v>
      </c>
      <c r="J164" s="1" t="s">
        <v>914</v>
      </c>
      <c r="K164" s="1" t="s">
        <v>915</v>
      </c>
      <c r="L164" s="2" t="str">
        <f t="shared" si="3"/>
        <v>Water Lane, Ospringe, 
FAVERSHAM, 
Kent 
ME13 8TX</v>
      </c>
    </row>
    <row r="165" spans="1:12" x14ac:dyDescent="0.3">
      <c r="A165" s="1">
        <v>886</v>
      </c>
      <c r="B165" s="1">
        <v>3109</v>
      </c>
      <c r="C165" s="1" t="s">
        <v>1959</v>
      </c>
      <c r="D165" s="1" t="s">
        <v>916</v>
      </c>
      <c r="E165" s="1" t="s">
        <v>917</v>
      </c>
      <c r="F165" s="1" t="s">
        <v>20</v>
      </c>
      <c r="G165" s="1" t="s">
        <v>321</v>
      </c>
      <c r="H165" s="1" t="s">
        <v>22</v>
      </c>
      <c r="I165" s="1" t="s">
        <v>918</v>
      </c>
      <c r="J165" s="1" t="s">
        <v>919</v>
      </c>
      <c r="K165" s="1" t="s">
        <v>920</v>
      </c>
      <c r="L165" s="2" t="str">
        <f t="shared" si="3"/>
        <v>Forstal, Hernehill, 
FAVERSHAM, 
Kent 
ME13 9JG</v>
      </c>
    </row>
    <row r="166" spans="1:12" x14ac:dyDescent="0.3">
      <c r="A166" s="1">
        <v>886</v>
      </c>
      <c r="B166" s="1">
        <v>3111</v>
      </c>
      <c r="C166" s="1" t="s">
        <v>1960</v>
      </c>
      <c r="D166" s="1" t="s">
        <v>114</v>
      </c>
      <c r="E166" s="1" t="s">
        <v>921</v>
      </c>
      <c r="F166" s="1" t="s">
        <v>20</v>
      </c>
      <c r="G166" s="1" t="s">
        <v>30</v>
      </c>
      <c r="H166" s="1" t="s">
        <v>22</v>
      </c>
      <c r="I166" s="1" t="s">
        <v>922</v>
      </c>
      <c r="J166" s="1" t="s">
        <v>923</v>
      </c>
      <c r="K166" s="1" t="s">
        <v>924</v>
      </c>
      <c r="L166" s="2" t="str">
        <f t="shared" si="3"/>
        <v>School Lane, Newington, 
SITTINGBOURNE, 
Kent 
ME9 7LB</v>
      </c>
    </row>
    <row r="167" spans="1:12" x14ac:dyDescent="0.3">
      <c r="A167" s="1">
        <v>886</v>
      </c>
      <c r="B167" s="1">
        <v>3117</v>
      </c>
      <c r="C167" s="1" t="s">
        <v>1961</v>
      </c>
      <c r="D167" s="1" t="s">
        <v>925</v>
      </c>
      <c r="E167" s="1" t="s">
        <v>926</v>
      </c>
      <c r="F167" s="1" t="s">
        <v>20</v>
      </c>
      <c r="G167" s="1" t="s">
        <v>30</v>
      </c>
      <c r="H167" s="1" t="s">
        <v>22</v>
      </c>
      <c r="I167" s="1" t="s">
        <v>927</v>
      </c>
      <c r="J167" s="1" t="s">
        <v>928</v>
      </c>
      <c r="K167" s="1" t="s">
        <v>929</v>
      </c>
      <c r="L167" s="2" t="str">
        <f t="shared" si="3"/>
        <v>Station Road, Teynham, 
SITTINGBOURNE, 
Kent 
ME9 9BQ</v>
      </c>
    </row>
    <row r="168" spans="1:12" x14ac:dyDescent="0.3">
      <c r="A168" s="1">
        <v>886</v>
      </c>
      <c r="B168" s="1">
        <v>3120</v>
      </c>
      <c r="C168" s="1" t="s">
        <v>1962</v>
      </c>
      <c r="D168" s="1" t="s">
        <v>754</v>
      </c>
      <c r="E168" s="1" t="s">
        <v>930</v>
      </c>
      <c r="F168" s="1" t="s">
        <v>20</v>
      </c>
      <c r="G168" s="1" t="s">
        <v>62</v>
      </c>
      <c r="H168" s="1" t="s">
        <v>22</v>
      </c>
      <c r="I168" s="1" t="s">
        <v>931</v>
      </c>
      <c r="J168" s="1" t="s">
        <v>932</v>
      </c>
      <c r="K168" s="1" t="s">
        <v>933</v>
      </c>
      <c r="L168" s="2" t="str">
        <f t="shared" si="3"/>
        <v>Valley Road, Barham, 
CANTERBURY, 
Kent 
CT4 6NX</v>
      </c>
    </row>
    <row r="169" spans="1:12" x14ac:dyDescent="0.3">
      <c r="A169" s="1">
        <v>886</v>
      </c>
      <c r="B169" s="1">
        <v>3122</v>
      </c>
      <c r="C169" s="1" t="s">
        <v>1963</v>
      </c>
      <c r="D169" s="1" t="s">
        <v>935</v>
      </c>
      <c r="E169" s="1" t="s">
        <v>936</v>
      </c>
      <c r="F169" s="1" t="s">
        <v>20</v>
      </c>
      <c r="G169" s="1" t="s">
        <v>62</v>
      </c>
      <c r="H169" s="1" t="s">
        <v>22</v>
      </c>
      <c r="I169" s="1" t="s">
        <v>937</v>
      </c>
      <c r="J169" s="1" t="s">
        <v>938</v>
      </c>
      <c r="K169" s="1" t="s">
        <v>939</v>
      </c>
      <c r="L169" s="2" t="str">
        <f t="shared" si="3"/>
        <v>Conyngham Lane, Bridge, 
CANTERBURY, 
Kent 
CT4 5JX</v>
      </c>
    </row>
    <row r="170" spans="1:12" x14ac:dyDescent="0.3">
      <c r="A170" s="1">
        <v>886</v>
      </c>
      <c r="B170" s="1">
        <v>3123</v>
      </c>
      <c r="C170" s="1" t="s">
        <v>1964</v>
      </c>
      <c r="D170" s="1" t="s">
        <v>416</v>
      </c>
      <c r="E170" s="1" t="s">
        <v>940</v>
      </c>
      <c r="F170" s="1" t="s">
        <v>20</v>
      </c>
      <c r="G170" s="1" t="s">
        <v>62</v>
      </c>
      <c r="H170" s="1" t="s">
        <v>22</v>
      </c>
      <c r="I170" s="1" t="s">
        <v>941</v>
      </c>
      <c r="J170" s="1" t="s">
        <v>942</v>
      </c>
      <c r="K170" s="1" t="s">
        <v>943</v>
      </c>
      <c r="L170" s="2" t="str">
        <f t="shared" si="3"/>
        <v>Church Lane, Chislet, 
CANTERBURY, 
Kent 
CT3 4DU</v>
      </c>
    </row>
    <row r="171" spans="1:12" x14ac:dyDescent="0.3">
      <c r="A171" s="1">
        <v>886</v>
      </c>
      <c r="B171" s="1">
        <v>3126</v>
      </c>
      <c r="C171" s="1" t="s">
        <v>1965</v>
      </c>
      <c r="D171" s="1" t="s">
        <v>283</v>
      </c>
      <c r="E171" s="1" t="s">
        <v>944</v>
      </c>
      <c r="F171" s="1" t="s">
        <v>20</v>
      </c>
      <c r="G171" s="1" t="s">
        <v>62</v>
      </c>
      <c r="H171" s="1" t="s">
        <v>22</v>
      </c>
      <c r="I171" s="1" t="s">
        <v>945</v>
      </c>
      <c r="J171" s="1" t="s">
        <v>946</v>
      </c>
      <c r="K171" s="1" t="s">
        <v>947</v>
      </c>
      <c r="L171" s="2" t="str">
        <f t="shared" si="3"/>
        <v>Church Road, Littlebourne, 
CANTERBURY, 
Kent 
CT3 1XS</v>
      </c>
    </row>
    <row r="172" spans="1:12" x14ac:dyDescent="0.3">
      <c r="A172" s="1">
        <v>886</v>
      </c>
      <c r="B172" s="1">
        <v>3129</v>
      </c>
      <c r="C172" s="1" t="s">
        <v>1966</v>
      </c>
      <c r="D172" s="1" t="s">
        <v>379</v>
      </c>
      <c r="E172" s="1" t="s">
        <v>20</v>
      </c>
      <c r="F172" s="1" t="s">
        <v>20</v>
      </c>
      <c r="G172" s="1" t="s">
        <v>374</v>
      </c>
      <c r="H172" s="1" t="s">
        <v>22</v>
      </c>
      <c r="I172" s="1" t="s">
        <v>948</v>
      </c>
      <c r="J172" s="1" t="s">
        <v>949</v>
      </c>
      <c r="K172" s="1" t="s">
        <v>950</v>
      </c>
      <c r="L172" s="2" t="str">
        <f t="shared" si="3"/>
        <v>Oxford Street, 
WHITSTABLE, 
Kent 
CT5 1DA</v>
      </c>
    </row>
    <row r="173" spans="1:12" x14ac:dyDescent="0.3">
      <c r="A173" s="1">
        <v>886</v>
      </c>
      <c r="B173" s="1">
        <v>3130</v>
      </c>
      <c r="C173" s="1" t="s">
        <v>1967</v>
      </c>
      <c r="D173" s="1" t="s">
        <v>102</v>
      </c>
      <c r="E173" s="1" t="s">
        <v>951</v>
      </c>
      <c r="F173" s="1" t="s">
        <v>20</v>
      </c>
      <c r="G173" s="1" t="s">
        <v>62</v>
      </c>
      <c r="H173" s="1" t="s">
        <v>22</v>
      </c>
      <c r="I173" s="1" t="s">
        <v>952</v>
      </c>
      <c r="J173" s="1" t="s">
        <v>953</v>
      </c>
      <c r="K173" s="1" t="s">
        <v>954</v>
      </c>
      <c r="L173" s="2" t="str">
        <f t="shared" si="3"/>
        <v>The Street, Wickhambreaux, 
CANTERBURY, 
Kent 
CT3 1RN</v>
      </c>
    </row>
    <row r="174" spans="1:12" x14ac:dyDescent="0.3">
      <c r="A174" s="1">
        <v>886</v>
      </c>
      <c r="B174" s="1">
        <v>3134</v>
      </c>
      <c r="C174" s="1" t="s">
        <v>1968</v>
      </c>
      <c r="D174" s="1" t="s">
        <v>96</v>
      </c>
      <c r="E174" s="1" t="s">
        <v>955</v>
      </c>
      <c r="F174" s="1" t="s">
        <v>20</v>
      </c>
      <c r="G174" s="1" t="s">
        <v>67</v>
      </c>
      <c r="H174" s="1" t="s">
        <v>22</v>
      </c>
      <c r="I174" s="1" t="s">
        <v>956</v>
      </c>
      <c r="J174" s="1" t="s">
        <v>957</v>
      </c>
      <c r="K174" s="1" t="s">
        <v>958</v>
      </c>
      <c r="L174" s="2" t="str">
        <f t="shared" si="3"/>
        <v>High Street, Biddenden, 
ASHFORD, 
Kent 
TN27 8AL</v>
      </c>
    </row>
    <row r="175" spans="1:12" x14ac:dyDescent="0.3">
      <c r="A175" s="1">
        <v>886</v>
      </c>
      <c r="B175" s="1">
        <v>3136</v>
      </c>
      <c r="C175" s="1" t="s">
        <v>1969</v>
      </c>
      <c r="D175" s="1" t="s">
        <v>114</v>
      </c>
      <c r="E175" s="1" t="s">
        <v>959</v>
      </c>
      <c r="F175" s="1" t="s">
        <v>20</v>
      </c>
      <c r="G175" s="1" t="s">
        <v>67</v>
      </c>
      <c r="H175" s="1" t="s">
        <v>22</v>
      </c>
      <c r="I175" s="1" t="s">
        <v>960</v>
      </c>
      <c r="J175" s="1" t="s">
        <v>961</v>
      </c>
      <c r="K175" s="1" t="s">
        <v>962</v>
      </c>
      <c r="L175" s="2" t="str">
        <f t="shared" si="3"/>
        <v>School Lane, Brabourne, 
ASHFORD, 
Kent 
TN25 5LQ</v>
      </c>
    </row>
    <row r="176" spans="1:12" x14ac:dyDescent="0.3">
      <c r="A176" s="1">
        <v>886</v>
      </c>
      <c r="B176" s="1">
        <v>3137</v>
      </c>
      <c r="C176" s="1" t="s">
        <v>1970</v>
      </c>
      <c r="D176" s="1" t="s">
        <v>96</v>
      </c>
      <c r="E176" s="1" t="s">
        <v>963</v>
      </c>
      <c r="F176" s="1" t="s">
        <v>20</v>
      </c>
      <c r="G176" s="1" t="s">
        <v>964</v>
      </c>
      <c r="H176" s="1" t="s">
        <v>22</v>
      </c>
      <c r="I176" s="1" t="s">
        <v>965</v>
      </c>
      <c r="J176" s="1" t="s">
        <v>966</v>
      </c>
      <c r="K176" s="1" t="s">
        <v>967</v>
      </c>
      <c r="L176" s="2" t="str">
        <f t="shared" si="3"/>
        <v>High Street, Brookland, 
ROMNEY MARSH, 
Kent 
TN29 9QR</v>
      </c>
    </row>
    <row r="177" spans="1:12" x14ac:dyDescent="0.3">
      <c r="A177" s="1">
        <v>886</v>
      </c>
      <c r="B177" s="1">
        <v>3138</v>
      </c>
      <c r="C177" s="1" t="s">
        <v>1971</v>
      </c>
      <c r="D177" s="1" t="s">
        <v>968</v>
      </c>
      <c r="E177" s="1" t="s">
        <v>969</v>
      </c>
      <c r="F177" s="1" t="s">
        <v>20</v>
      </c>
      <c r="G177" s="1" t="s">
        <v>62</v>
      </c>
      <c r="H177" s="1" t="s">
        <v>22</v>
      </c>
      <c r="I177" s="1" t="s">
        <v>970</v>
      </c>
      <c r="J177" s="1" t="s">
        <v>971</v>
      </c>
      <c r="K177" s="1" t="s">
        <v>972</v>
      </c>
      <c r="L177" s="2" t="str">
        <f t="shared" si="3"/>
        <v>School Hill, Chilham, 
CANTERBURY, 
Kent 
CT4 8DE</v>
      </c>
    </row>
    <row r="178" spans="1:12" x14ac:dyDescent="0.3">
      <c r="A178" s="1">
        <v>886</v>
      </c>
      <c r="B178" s="1">
        <v>3139</v>
      </c>
      <c r="C178" s="1" t="s">
        <v>1972</v>
      </c>
      <c r="D178" s="1" t="s">
        <v>416</v>
      </c>
      <c r="E178" s="1" t="s">
        <v>973</v>
      </c>
      <c r="F178" s="1" t="s">
        <v>20</v>
      </c>
      <c r="G178" s="1" t="s">
        <v>67</v>
      </c>
      <c r="H178" s="1" t="s">
        <v>22</v>
      </c>
      <c r="I178" s="1" t="s">
        <v>974</v>
      </c>
      <c r="J178" s="1" t="s">
        <v>975</v>
      </c>
      <c r="K178" s="1" t="s">
        <v>976</v>
      </c>
      <c r="L178" s="2" t="str">
        <f t="shared" si="3"/>
        <v>Church Lane, High Halden, 
ASHFORD, 
Kent 
TN26 3JB</v>
      </c>
    </row>
    <row r="179" spans="1:12" x14ac:dyDescent="0.3">
      <c r="A179" s="1">
        <v>886</v>
      </c>
      <c r="B179" s="1">
        <v>3145</v>
      </c>
      <c r="C179" s="1" t="s">
        <v>1973</v>
      </c>
      <c r="D179" s="1" t="s">
        <v>977</v>
      </c>
      <c r="E179" s="1" t="s">
        <v>20</v>
      </c>
      <c r="F179" s="1" t="s">
        <v>20</v>
      </c>
      <c r="G179" s="1" t="s">
        <v>67</v>
      </c>
      <c r="H179" s="1" t="s">
        <v>22</v>
      </c>
      <c r="I179" s="1" t="s">
        <v>978</v>
      </c>
      <c r="J179" s="1" t="s">
        <v>979</v>
      </c>
      <c r="K179" s="1" t="s">
        <v>980</v>
      </c>
      <c r="L179" s="2" t="str">
        <f t="shared" si="3"/>
        <v>Woodchurch, 
ASHFORD, 
Kent 
TN26 3QJ</v>
      </c>
    </row>
    <row r="180" spans="1:12" x14ac:dyDescent="0.3">
      <c r="A180" s="1">
        <v>886</v>
      </c>
      <c r="B180" s="1">
        <v>3146</v>
      </c>
      <c r="C180" s="1" t="s">
        <v>1974</v>
      </c>
      <c r="D180" s="1" t="s">
        <v>981</v>
      </c>
      <c r="E180" s="1" t="s">
        <v>982</v>
      </c>
      <c r="F180" s="1" t="s">
        <v>20</v>
      </c>
      <c r="G180" s="1" t="s">
        <v>67</v>
      </c>
      <c r="H180" s="1" t="s">
        <v>22</v>
      </c>
      <c r="I180" s="1" t="s">
        <v>983</v>
      </c>
      <c r="J180" s="1" t="s">
        <v>984</v>
      </c>
      <c r="K180" s="1" t="s">
        <v>985</v>
      </c>
      <c r="L180" s="2" t="str">
        <f t="shared" si="3"/>
        <v>Bodsham, Elmsted, 
ASHFORD, 
Kent 
TN25 5JQ</v>
      </c>
    </row>
    <row r="181" spans="1:12" x14ac:dyDescent="0.3">
      <c r="A181" s="1">
        <v>886</v>
      </c>
      <c r="B181" s="1">
        <v>3149</v>
      </c>
      <c r="C181" s="1" t="s">
        <v>1975</v>
      </c>
      <c r="D181" s="1" t="s">
        <v>986</v>
      </c>
      <c r="E181" s="1" t="s">
        <v>20</v>
      </c>
      <c r="F181" s="1" t="s">
        <v>20</v>
      </c>
      <c r="G181" s="1" t="s">
        <v>38</v>
      </c>
      <c r="H181" s="1" t="s">
        <v>22</v>
      </c>
      <c r="I181" s="1" t="s">
        <v>987</v>
      </c>
      <c r="J181" s="1" t="s">
        <v>988</v>
      </c>
      <c r="K181" s="1" t="s">
        <v>989</v>
      </c>
      <c r="L181" s="2" t="str">
        <f t="shared" si="3"/>
        <v>Horn Street, 
FOLKESTONE, 
Kent 
CT20 3JJ</v>
      </c>
    </row>
    <row r="182" spans="1:12" x14ac:dyDescent="0.3">
      <c r="A182" s="1">
        <v>886</v>
      </c>
      <c r="B182" s="1">
        <v>3150</v>
      </c>
      <c r="C182" s="1" t="s">
        <v>1976</v>
      </c>
      <c r="D182" s="1" t="s">
        <v>990</v>
      </c>
      <c r="E182" s="1" t="s">
        <v>20</v>
      </c>
      <c r="F182" s="1" t="s">
        <v>20</v>
      </c>
      <c r="G182" s="1" t="s">
        <v>38</v>
      </c>
      <c r="H182" s="1" t="s">
        <v>22</v>
      </c>
      <c r="I182" s="1" t="s">
        <v>991</v>
      </c>
      <c r="J182" s="1" t="s">
        <v>992</v>
      </c>
      <c r="K182" s="1" t="s">
        <v>993</v>
      </c>
      <c r="L182" s="2" t="str">
        <f t="shared" si="3"/>
        <v>The Durlocks, 
FOLKESTONE, 
Kent 
CT19 6AL</v>
      </c>
    </row>
    <row r="183" spans="1:12" x14ac:dyDescent="0.3">
      <c r="A183" s="1">
        <v>886</v>
      </c>
      <c r="B183" s="1">
        <v>3153</v>
      </c>
      <c r="C183" s="1" t="s">
        <v>1977</v>
      </c>
      <c r="D183" s="1" t="s">
        <v>994</v>
      </c>
      <c r="E183" s="1" t="s">
        <v>20</v>
      </c>
      <c r="F183" s="1" t="s">
        <v>20</v>
      </c>
      <c r="G183" s="1" t="s">
        <v>592</v>
      </c>
      <c r="H183" s="1" t="s">
        <v>22</v>
      </c>
      <c r="I183" s="1" t="s">
        <v>995</v>
      </c>
      <c r="J183" s="1" t="s">
        <v>996</v>
      </c>
      <c r="K183" s="1" t="s">
        <v>997</v>
      </c>
      <c r="L183" s="2" t="str">
        <f t="shared" si="3"/>
        <v>Seabrook Road, 
HYTHE, 
Kent 
CT21 5RL</v>
      </c>
    </row>
    <row r="184" spans="1:12" x14ac:dyDescent="0.3">
      <c r="A184" s="1">
        <v>886</v>
      </c>
      <c r="B184" s="1">
        <v>3154</v>
      </c>
      <c r="C184" s="1" t="s">
        <v>1978</v>
      </c>
      <c r="D184" s="1" t="s">
        <v>283</v>
      </c>
      <c r="E184" s="1" t="s">
        <v>998</v>
      </c>
      <c r="F184" s="1" t="s">
        <v>20</v>
      </c>
      <c r="G184" s="1" t="s">
        <v>38</v>
      </c>
      <c r="H184" s="1" t="s">
        <v>22</v>
      </c>
      <c r="I184" s="1" t="s">
        <v>999</v>
      </c>
      <c r="J184" s="1" t="s">
        <v>1000</v>
      </c>
      <c r="K184" s="1" t="s">
        <v>1001</v>
      </c>
      <c r="L184" s="2" t="str">
        <f t="shared" si="3"/>
        <v>Church Road, Lyminge, 
FOLKESTONE, 
Kent 
CT18 8JA</v>
      </c>
    </row>
    <row r="185" spans="1:12" x14ac:dyDescent="0.3">
      <c r="A185" s="1">
        <v>886</v>
      </c>
      <c r="B185" s="1">
        <v>3155</v>
      </c>
      <c r="C185" s="1" t="s">
        <v>1979</v>
      </c>
      <c r="D185" s="1" t="s">
        <v>1002</v>
      </c>
      <c r="E185" s="1" t="s">
        <v>1003</v>
      </c>
      <c r="F185" s="1" t="s">
        <v>20</v>
      </c>
      <c r="G185" s="1" t="s">
        <v>592</v>
      </c>
      <c r="H185" s="1" t="s">
        <v>22</v>
      </c>
      <c r="I185" s="1" t="s">
        <v>1004</v>
      </c>
      <c r="J185" s="1" t="s">
        <v>1005</v>
      </c>
      <c r="K185" s="1" t="s">
        <v>1006</v>
      </c>
      <c r="L185" s="2" t="str">
        <f t="shared" si="3"/>
        <v>Octavian Drive, Lympne, 
HYTHE, 
Kent 
CT21 4JG</v>
      </c>
    </row>
    <row r="186" spans="1:12" x14ac:dyDescent="0.3">
      <c r="A186" s="1">
        <v>886</v>
      </c>
      <c r="B186" s="1">
        <v>3158</v>
      </c>
      <c r="C186" s="1" t="s">
        <v>1980</v>
      </c>
      <c r="D186" s="1" t="s">
        <v>1007</v>
      </c>
      <c r="E186" s="1" t="s">
        <v>1008</v>
      </c>
      <c r="F186" s="1" t="s">
        <v>20</v>
      </c>
      <c r="G186" s="1" t="s">
        <v>62</v>
      </c>
      <c r="H186" s="1" t="s">
        <v>22</v>
      </c>
      <c r="I186" s="1" t="s">
        <v>1009</v>
      </c>
      <c r="J186" s="1" t="s">
        <v>1010</v>
      </c>
      <c r="K186" s="1" t="s">
        <v>1011</v>
      </c>
      <c r="L186" s="2" t="str">
        <f t="shared" si="3"/>
        <v>Bossingham Road, Stelling Minnis, 
CANTERBURY, 
Kent 
CT4 6DU</v>
      </c>
    </row>
    <row r="187" spans="1:12" x14ac:dyDescent="0.3">
      <c r="A187" s="1">
        <v>886</v>
      </c>
      <c r="B187" s="1">
        <v>3159</v>
      </c>
      <c r="C187" s="1" t="s">
        <v>1981</v>
      </c>
      <c r="D187" s="1" t="s">
        <v>1012</v>
      </c>
      <c r="E187" s="1" t="s">
        <v>1013</v>
      </c>
      <c r="F187" s="1" t="s">
        <v>20</v>
      </c>
      <c r="G187" s="1" t="s">
        <v>67</v>
      </c>
      <c r="H187" s="1" t="s">
        <v>22</v>
      </c>
      <c r="I187" s="1" t="s">
        <v>1014</v>
      </c>
      <c r="J187" s="1" t="s">
        <v>1015</v>
      </c>
      <c r="K187" s="1" t="s">
        <v>1016</v>
      </c>
      <c r="L187" s="2" t="str">
        <f t="shared" si="3"/>
        <v>Stowting Hill, Stowting, 
ASHFORD, 
Kent 
TN25 6BE</v>
      </c>
    </row>
    <row r="188" spans="1:12" x14ac:dyDescent="0.3">
      <c r="A188" s="1">
        <v>886</v>
      </c>
      <c r="B188" s="1">
        <v>3160</v>
      </c>
      <c r="C188" s="1" t="s">
        <v>1982</v>
      </c>
      <c r="D188" s="1" t="s">
        <v>1017</v>
      </c>
      <c r="E188" s="1" t="s">
        <v>1018</v>
      </c>
      <c r="F188" s="1" t="s">
        <v>20</v>
      </c>
      <c r="G188" s="1" t="s">
        <v>49</v>
      </c>
      <c r="H188" s="1" t="s">
        <v>22</v>
      </c>
      <c r="I188" s="1" t="s">
        <v>1019</v>
      </c>
      <c r="J188" s="1" t="s">
        <v>1020</v>
      </c>
      <c r="K188" s="1" t="s">
        <v>1021</v>
      </c>
      <c r="L188" s="2" t="str">
        <f t="shared" si="3"/>
        <v>Stockham Lane, Selsted, 
DOVER, 
Kent 
CT15 7HH</v>
      </c>
    </row>
    <row r="189" spans="1:12" x14ac:dyDescent="0.3">
      <c r="A189" s="1">
        <v>886</v>
      </c>
      <c r="B189" s="1">
        <v>3167</v>
      </c>
      <c r="C189" s="1" t="s">
        <v>1954</v>
      </c>
      <c r="D189" s="1" t="s">
        <v>1022</v>
      </c>
      <c r="E189" s="1" t="s">
        <v>1023</v>
      </c>
      <c r="F189" s="1" t="s">
        <v>20</v>
      </c>
      <c r="G189" s="1" t="s">
        <v>673</v>
      </c>
      <c r="H189" s="1" t="s">
        <v>22</v>
      </c>
      <c r="I189" s="1" t="s">
        <v>1024</v>
      </c>
      <c r="J189" s="1" t="s">
        <v>1025</v>
      </c>
      <c r="K189" s="1" t="s">
        <v>1026</v>
      </c>
      <c r="L189" s="2" t="str">
        <f t="shared" si="3"/>
        <v>Cooks Lea, Eastry, 
SANDWICH, 
Kent 
CT13 0LR</v>
      </c>
    </row>
    <row r="190" spans="1:12" x14ac:dyDescent="0.3">
      <c r="A190" s="1">
        <v>886</v>
      </c>
      <c r="B190" s="1">
        <v>3168</v>
      </c>
      <c r="C190" s="1" t="s">
        <v>1955</v>
      </c>
      <c r="D190" s="1" t="s">
        <v>102</v>
      </c>
      <c r="E190" s="1" t="s">
        <v>1027</v>
      </c>
      <c r="F190" s="1" t="s">
        <v>20</v>
      </c>
      <c r="G190" s="1" t="s">
        <v>62</v>
      </c>
      <c r="H190" s="1" t="s">
        <v>22</v>
      </c>
      <c r="I190" s="1" t="s">
        <v>1028</v>
      </c>
      <c r="J190" s="1" t="s">
        <v>1029</v>
      </c>
      <c r="K190" s="1" t="s">
        <v>1030</v>
      </c>
      <c r="L190" s="2" t="str">
        <f t="shared" ref="L190:L240" si="4">TRIM(D190&amp;", "&amp;IF(E190="","",E190&amp;", ")&amp;IF(F190="","",F190&amp;", ")&amp;CHAR(10)&amp;G190&amp;", "&amp;CHAR(10)&amp;H190&amp;" "&amp;CHAR(10)&amp;I190)</f>
        <v>The Street, Goodnestone, 
CANTERBURY, 
Kent 
CT3 1PQ</v>
      </c>
    </row>
    <row r="191" spans="1:12" x14ac:dyDescent="0.3">
      <c r="A191" s="1">
        <v>886</v>
      </c>
      <c r="B191" s="1">
        <v>3169</v>
      </c>
      <c r="C191" s="1" t="s">
        <v>1956</v>
      </c>
      <c r="D191" s="1" t="s">
        <v>1031</v>
      </c>
      <c r="E191" s="1" t="s">
        <v>1032</v>
      </c>
      <c r="F191" s="1" t="s">
        <v>20</v>
      </c>
      <c r="G191" s="1" t="s">
        <v>49</v>
      </c>
      <c r="H191" s="1" t="s">
        <v>22</v>
      </c>
      <c r="I191" s="1" t="s">
        <v>1033</v>
      </c>
      <c r="J191" s="1" t="s">
        <v>1034</v>
      </c>
      <c r="K191" s="1" t="s">
        <v>1035</v>
      </c>
      <c r="L191" s="2" t="str">
        <f t="shared" si="4"/>
        <v>Burgoyne Heights, Guston, 
DOVER, 
Kent 
CT15 5LR</v>
      </c>
    </row>
    <row r="192" spans="1:12" x14ac:dyDescent="0.3">
      <c r="A192" s="1">
        <v>886</v>
      </c>
      <c r="B192" s="1">
        <v>3171</v>
      </c>
      <c r="C192" s="1" t="s">
        <v>1957</v>
      </c>
      <c r="D192" s="1" t="s">
        <v>198</v>
      </c>
      <c r="E192" s="1" t="s">
        <v>1036</v>
      </c>
      <c r="F192" s="1" t="s">
        <v>20</v>
      </c>
      <c r="G192" s="1" t="s">
        <v>49</v>
      </c>
      <c r="H192" s="1" t="s">
        <v>22</v>
      </c>
      <c r="I192" s="1" t="s">
        <v>1037</v>
      </c>
      <c r="J192" s="1" t="s">
        <v>1038</v>
      </c>
      <c r="K192" s="1" t="s">
        <v>1039</v>
      </c>
      <c r="L192" s="2" t="str">
        <f t="shared" si="4"/>
        <v>Church Street, Nonington, 
DOVER, 
Kent 
CT15 4LB</v>
      </c>
    </row>
    <row r="193" spans="1:12" x14ac:dyDescent="0.3">
      <c r="A193" s="1">
        <v>886</v>
      </c>
      <c r="B193" s="1">
        <v>3175</v>
      </c>
      <c r="C193" s="1" t="s">
        <v>2022</v>
      </c>
      <c r="D193" s="1" t="s">
        <v>1041</v>
      </c>
      <c r="E193" s="1" t="s">
        <v>1042</v>
      </c>
      <c r="F193" s="1" t="s">
        <v>20</v>
      </c>
      <c r="G193" s="1" t="s">
        <v>49</v>
      </c>
      <c r="H193" s="1" t="s">
        <v>22</v>
      </c>
      <c r="I193" s="1" t="s">
        <v>1043</v>
      </c>
      <c r="J193" s="1" t="s">
        <v>1044</v>
      </c>
      <c r="K193" s="1" t="s">
        <v>1045</v>
      </c>
      <c r="L193" s="2" t="str">
        <f t="shared" si="4"/>
        <v>Coldred Road, Shepherdswell, 
DOVER, 
Kent 
CT15 7LF</v>
      </c>
    </row>
    <row r="194" spans="1:12" x14ac:dyDescent="0.3">
      <c r="A194" s="1">
        <v>886</v>
      </c>
      <c r="B194" s="1">
        <v>3178</v>
      </c>
      <c r="C194" s="1" t="s">
        <v>1943</v>
      </c>
      <c r="D194" s="1" t="s">
        <v>1046</v>
      </c>
      <c r="E194" s="1" t="s">
        <v>20</v>
      </c>
      <c r="F194" s="1" t="s">
        <v>20</v>
      </c>
      <c r="G194" s="1" t="s">
        <v>1047</v>
      </c>
      <c r="H194" s="1" t="s">
        <v>22</v>
      </c>
      <c r="I194" s="1" t="s">
        <v>1048</v>
      </c>
      <c r="J194" s="1" t="s">
        <v>1049</v>
      </c>
      <c r="K194" s="1" t="s">
        <v>1050</v>
      </c>
      <c r="L194" s="2" t="str">
        <f t="shared" si="4"/>
        <v>Park Lane, 
BIRCHINGTON, 
Kent 
CT7 0AS</v>
      </c>
    </row>
    <row r="195" spans="1:12" x14ac:dyDescent="0.3">
      <c r="A195" s="1">
        <v>886</v>
      </c>
      <c r="B195" s="1">
        <v>3179</v>
      </c>
      <c r="C195" s="1" t="s">
        <v>1944</v>
      </c>
      <c r="D195" s="1" t="s">
        <v>1051</v>
      </c>
      <c r="E195" s="1" t="s">
        <v>20</v>
      </c>
      <c r="F195" s="1" t="s">
        <v>20</v>
      </c>
      <c r="G195" s="1" t="s">
        <v>718</v>
      </c>
      <c r="H195" s="1" t="s">
        <v>22</v>
      </c>
      <c r="I195" s="1" t="s">
        <v>1052</v>
      </c>
      <c r="J195" s="1" t="s">
        <v>1053</v>
      </c>
      <c r="K195" s="1" t="s">
        <v>1054</v>
      </c>
      <c r="L195" s="2" t="str">
        <f t="shared" si="4"/>
        <v>St John's Road, 
MARGATE, 
Kent 
CT9 1LU</v>
      </c>
    </row>
    <row r="196" spans="1:12" x14ac:dyDescent="0.3">
      <c r="A196" s="1">
        <v>886</v>
      </c>
      <c r="B196" s="1">
        <v>3181</v>
      </c>
      <c r="C196" s="1" t="s">
        <v>1945</v>
      </c>
      <c r="D196" s="1" t="s">
        <v>1055</v>
      </c>
      <c r="E196" s="1" t="s">
        <v>20</v>
      </c>
      <c r="F196" s="1" t="s">
        <v>20</v>
      </c>
      <c r="G196" s="1" t="s">
        <v>498</v>
      </c>
      <c r="H196" s="1" t="s">
        <v>22</v>
      </c>
      <c r="I196" s="1" t="s">
        <v>1056</v>
      </c>
      <c r="J196" s="1" t="s">
        <v>1057</v>
      </c>
      <c r="K196" s="1" t="s">
        <v>1058</v>
      </c>
      <c r="L196" s="2" t="str">
        <f t="shared" si="4"/>
        <v>Elm Grove, 
WESTGATE-ON-SEA, 
Kent 
CT8 8LD</v>
      </c>
    </row>
    <row r="197" spans="1:12" x14ac:dyDescent="0.3">
      <c r="A197" s="1">
        <v>886</v>
      </c>
      <c r="B197" s="1">
        <v>3182</v>
      </c>
      <c r="C197" s="1" t="s">
        <v>1946</v>
      </c>
      <c r="D197" s="1" t="s">
        <v>1060</v>
      </c>
      <c r="E197" s="1" t="s">
        <v>1061</v>
      </c>
      <c r="F197" s="1" t="s">
        <v>20</v>
      </c>
      <c r="G197" s="1" t="s">
        <v>504</v>
      </c>
      <c r="H197" s="1" t="s">
        <v>22</v>
      </c>
      <c r="I197" s="1" t="s">
        <v>1062</v>
      </c>
      <c r="J197" s="1" t="s">
        <v>1063</v>
      </c>
      <c r="K197" s="1" t="s">
        <v>1064</v>
      </c>
      <c r="L197" s="2" t="str">
        <f t="shared" si="4"/>
        <v>Molineux Road, MINSTER, 
RAMSGATE, 
Kent 
CT12 4PS</v>
      </c>
    </row>
    <row r="198" spans="1:12" x14ac:dyDescent="0.3">
      <c r="A198" s="1">
        <v>886</v>
      </c>
      <c r="B198" s="1">
        <v>3183</v>
      </c>
      <c r="C198" s="1" t="s">
        <v>1947</v>
      </c>
      <c r="D198" s="1" t="s">
        <v>102</v>
      </c>
      <c r="E198" s="1" t="s">
        <v>1065</v>
      </c>
      <c r="F198" s="1" t="s">
        <v>20</v>
      </c>
      <c r="G198" s="1" t="s">
        <v>504</v>
      </c>
      <c r="H198" s="1" t="s">
        <v>22</v>
      </c>
      <c r="I198" s="1" t="s">
        <v>1066</v>
      </c>
      <c r="J198" s="1" t="s">
        <v>1067</v>
      </c>
      <c r="K198" s="1" t="s">
        <v>1068</v>
      </c>
      <c r="L198" s="2" t="str">
        <f t="shared" si="4"/>
        <v>The Street, Monkton, 
RAMSGATE, 
Kent 
CT12 4JQ</v>
      </c>
    </row>
    <row r="199" spans="1:12" x14ac:dyDescent="0.3">
      <c r="A199" s="1">
        <v>886</v>
      </c>
      <c r="B199" s="1">
        <v>3186</v>
      </c>
      <c r="C199" s="1" t="s">
        <v>1948</v>
      </c>
      <c r="D199" s="1" t="s">
        <v>1069</v>
      </c>
      <c r="E199" s="1" t="s">
        <v>1070</v>
      </c>
      <c r="F199" s="1" t="s">
        <v>20</v>
      </c>
      <c r="G199" s="1" t="s">
        <v>1047</v>
      </c>
      <c r="H199" s="1" t="s">
        <v>22</v>
      </c>
      <c r="I199" s="1" t="s">
        <v>1071</v>
      </c>
      <c r="J199" s="1" t="s">
        <v>1072</v>
      </c>
      <c r="K199" s="1" t="s">
        <v>1073</v>
      </c>
      <c r="L199" s="2" t="str">
        <f t="shared" si="4"/>
        <v>Down Barton Road, St Nicholas-at-Wade, 
BIRCHINGTON, 
Kent 
CT7 0PY</v>
      </c>
    </row>
    <row r="200" spans="1:12" x14ac:dyDescent="0.3">
      <c r="A200" s="1">
        <v>886</v>
      </c>
      <c r="B200" s="1">
        <v>3198</v>
      </c>
      <c r="C200" s="1" t="s">
        <v>1949</v>
      </c>
      <c r="D200" s="1" t="s">
        <v>102</v>
      </c>
      <c r="E200" s="1" t="s">
        <v>1074</v>
      </c>
      <c r="F200" s="1" t="s">
        <v>20</v>
      </c>
      <c r="G200" s="1" t="s">
        <v>187</v>
      </c>
      <c r="H200" s="1" t="s">
        <v>22</v>
      </c>
      <c r="I200" s="1" t="s">
        <v>1075</v>
      </c>
      <c r="J200" s="1" t="s">
        <v>1076</v>
      </c>
      <c r="K200" s="1" t="s">
        <v>1077</v>
      </c>
      <c r="L200" s="2" t="str">
        <f t="shared" si="4"/>
        <v>The Street, Frittenden, 
CRANBROOK, 
Kent 
TN17 2DD</v>
      </c>
    </row>
    <row r="201" spans="1:12" x14ac:dyDescent="0.3">
      <c r="A201" s="1">
        <v>886</v>
      </c>
      <c r="B201" s="1">
        <v>3199</v>
      </c>
      <c r="C201" s="1" t="s">
        <v>1950</v>
      </c>
      <c r="D201" s="1" t="s">
        <v>1078</v>
      </c>
      <c r="E201" s="1" t="s">
        <v>1079</v>
      </c>
      <c r="F201" s="1" t="s">
        <v>20</v>
      </c>
      <c r="G201" s="1" t="s">
        <v>67</v>
      </c>
      <c r="H201" s="1" t="s">
        <v>22</v>
      </c>
      <c r="I201" s="1" t="s">
        <v>1080</v>
      </c>
      <c r="J201" s="1" t="s">
        <v>1081</v>
      </c>
      <c r="K201" s="1" t="s">
        <v>1082</v>
      </c>
      <c r="L201" s="2" t="str">
        <f t="shared" si="4"/>
        <v>Stisted Way, Egerton, 
ASHFORD, 
Kent 
TN27 9DR</v>
      </c>
    </row>
    <row r="202" spans="1:12" x14ac:dyDescent="0.3">
      <c r="A202" s="1">
        <v>886</v>
      </c>
      <c r="B202" s="1">
        <v>3201</v>
      </c>
      <c r="C202" s="1" t="s">
        <v>1951</v>
      </c>
      <c r="D202" s="1" t="s">
        <v>1083</v>
      </c>
      <c r="E202" s="1" t="s">
        <v>20</v>
      </c>
      <c r="F202" s="1" t="s">
        <v>20</v>
      </c>
      <c r="G202" s="1" t="s">
        <v>144</v>
      </c>
      <c r="H202" s="1" t="s">
        <v>22</v>
      </c>
      <c r="I202" s="1" t="s">
        <v>1084</v>
      </c>
      <c r="J202" s="1" t="s">
        <v>1085</v>
      </c>
      <c r="K202" s="1" t="s">
        <v>1086</v>
      </c>
      <c r="L202" s="2" t="str">
        <f t="shared" si="4"/>
        <v>Seal Chart, 
SEVENOAKS, 
Kent 
TN15 0LN</v>
      </c>
    </row>
    <row r="203" spans="1:12" x14ac:dyDescent="0.3">
      <c r="A203" s="1">
        <v>886</v>
      </c>
      <c r="B203" s="1">
        <v>3282</v>
      </c>
      <c r="C203" s="1" t="s">
        <v>1952</v>
      </c>
      <c r="D203" s="1" t="s">
        <v>114</v>
      </c>
      <c r="E203" s="1" t="s">
        <v>1087</v>
      </c>
      <c r="F203" s="1" t="s">
        <v>20</v>
      </c>
      <c r="G203" s="1" t="s">
        <v>321</v>
      </c>
      <c r="H203" s="1" t="s">
        <v>22</v>
      </c>
      <c r="I203" s="1" t="s">
        <v>1088</v>
      </c>
      <c r="J203" s="1" t="s">
        <v>1089</v>
      </c>
      <c r="K203" s="1" t="s">
        <v>1090</v>
      </c>
      <c r="L203" s="2" t="str">
        <f t="shared" si="4"/>
        <v>School Lane, Boughton, 
FAVERSHAM, 
Kent 
ME13 9AW</v>
      </c>
    </row>
    <row r="204" spans="1:12" x14ac:dyDescent="0.3">
      <c r="A204" s="1">
        <v>886</v>
      </c>
      <c r="B204" s="1">
        <v>3284</v>
      </c>
      <c r="C204" s="1" t="s">
        <v>1091</v>
      </c>
      <c r="D204" s="1" t="s">
        <v>1092</v>
      </c>
      <c r="E204" s="1" t="s">
        <v>1093</v>
      </c>
      <c r="F204" s="1" t="s">
        <v>20</v>
      </c>
      <c r="G204" s="1" t="s">
        <v>67</v>
      </c>
      <c r="H204" s="1" t="s">
        <v>22</v>
      </c>
      <c r="I204" s="1" t="s">
        <v>1094</v>
      </c>
      <c r="J204" s="1" t="s">
        <v>1095</v>
      </c>
      <c r="K204" s="1" t="s">
        <v>1096</v>
      </c>
      <c r="L204" s="2" t="str">
        <f t="shared" si="4"/>
        <v>Bridge Street, Wye, 
ASHFORD, 
Kent 
TN25 5EA</v>
      </c>
    </row>
    <row r="205" spans="1:12" x14ac:dyDescent="0.3">
      <c r="A205" s="1">
        <v>886</v>
      </c>
      <c r="B205" s="1">
        <v>3289</v>
      </c>
      <c r="C205" s="1" t="s">
        <v>1953</v>
      </c>
      <c r="D205" s="1" t="s">
        <v>1097</v>
      </c>
      <c r="E205" s="1" t="s">
        <v>20</v>
      </c>
      <c r="F205" s="1" t="s">
        <v>20</v>
      </c>
      <c r="G205" s="1" t="s">
        <v>62</v>
      </c>
      <c r="H205" s="1" t="s">
        <v>22</v>
      </c>
      <c r="I205" s="1" t="s">
        <v>1098</v>
      </c>
      <c r="J205" s="1" t="s">
        <v>1099</v>
      </c>
      <c r="K205" s="1" t="s">
        <v>1100</v>
      </c>
      <c r="L205" s="2" t="str">
        <f t="shared" si="4"/>
        <v>St Peter's Grove, 
CANTERBURY, 
Kent 
CT1 2DH</v>
      </c>
    </row>
    <row r="206" spans="1:12" x14ac:dyDescent="0.3">
      <c r="A206" s="1">
        <v>886</v>
      </c>
      <c r="B206" s="1">
        <v>3294</v>
      </c>
      <c r="C206" s="1" t="s">
        <v>1934</v>
      </c>
      <c r="D206" s="1" t="s">
        <v>1101</v>
      </c>
      <c r="E206" s="1" t="s">
        <v>1102</v>
      </c>
      <c r="F206" s="1" t="s">
        <v>20</v>
      </c>
      <c r="G206" s="1" t="s">
        <v>180</v>
      </c>
      <c r="H206" s="1" t="s">
        <v>22</v>
      </c>
      <c r="I206" s="1" t="s">
        <v>1103</v>
      </c>
      <c r="J206" s="1" t="s">
        <v>1104</v>
      </c>
      <c r="K206" s="1" t="s">
        <v>1105</v>
      </c>
      <c r="L206" s="2" t="str">
        <f t="shared" si="4"/>
        <v>Powder Mill Lane, Southborough, 
TUNBRIDGE WELLS, 
Kent 
TN4 9DY</v>
      </c>
    </row>
    <row r="207" spans="1:12" x14ac:dyDescent="0.3">
      <c r="A207" s="1">
        <v>886</v>
      </c>
      <c r="B207" s="1">
        <v>3295</v>
      </c>
      <c r="C207" s="1" t="s">
        <v>1785</v>
      </c>
      <c r="D207" s="1" t="s">
        <v>1106</v>
      </c>
      <c r="E207" s="1" t="s">
        <v>1107</v>
      </c>
      <c r="F207" s="1" t="s">
        <v>20</v>
      </c>
      <c r="G207" s="1" t="s">
        <v>363</v>
      </c>
      <c r="H207" s="1" t="s">
        <v>22</v>
      </c>
      <c r="I207" s="1" t="s">
        <v>1108</v>
      </c>
      <c r="J207" s="1" t="s">
        <v>1109</v>
      </c>
      <c r="K207" s="1" t="s">
        <v>1110</v>
      </c>
      <c r="L207" s="2" t="str">
        <f t="shared" si="4"/>
        <v>Palmers Close, Herne, 
HERNE BAY, 
Kent 
CT6 7AH</v>
      </c>
    </row>
    <row r="208" spans="1:12" x14ac:dyDescent="0.3">
      <c r="A208" s="1">
        <v>886</v>
      </c>
      <c r="B208" s="1">
        <v>3296</v>
      </c>
      <c r="C208" s="1" t="s">
        <v>1935</v>
      </c>
      <c r="D208" s="1" t="s">
        <v>447</v>
      </c>
      <c r="E208" s="1" t="s">
        <v>1111</v>
      </c>
      <c r="F208" s="1" t="s">
        <v>20</v>
      </c>
      <c r="G208" s="1" t="s">
        <v>27</v>
      </c>
      <c r="H208" s="1" t="s">
        <v>22</v>
      </c>
      <c r="I208" s="1" t="s">
        <v>1112</v>
      </c>
      <c r="J208" s="1" t="s">
        <v>1113</v>
      </c>
      <c r="K208" s="1" t="s">
        <v>1114</v>
      </c>
      <c r="L208" s="2" t="str">
        <f t="shared" si="4"/>
        <v>Main Road, Longfield, 
DARTFORD, 
Kent 
DA3 7PW</v>
      </c>
    </row>
    <row r="209" spans="1:12" x14ac:dyDescent="0.3">
      <c r="A209" s="1">
        <v>886</v>
      </c>
      <c r="B209" s="1">
        <v>3297</v>
      </c>
      <c r="C209" s="1" t="s">
        <v>1936</v>
      </c>
      <c r="D209" s="1" t="s">
        <v>1115</v>
      </c>
      <c r="E209" s="1" t="s">
        <v>1102</v>
      </c>
      <c r="F209" s="1" t="s">
        <v>20</v>
      </c>
      <c r="G209" s="1" t="s">
        <v>180</v>
      </c>
      <c r="H209" s="1" t="s">
        <v>22</v>
      </c>
      <c r="I209" s="1" t="s">
        <v>1116</v>
      </c>
      <c r="J209" s="1" t="s">
        <v>1117</v>
      </c>
      <c r="K209" s="1" t="s">
        <v>1118</v>
      </c>
      <c r="L209" s="2" t="str">
        <f t="shared" si="4"/>
        <v>Broomhill Park, Southborough, 
TUNBRIDGE WELLS, 
Kent 
TN4 0JY</v>
      </c>
    </row>
    <row r="210" spans="1:12" x14ac:dyDescent="0.3">
      <c r="A210" s="1">
        <v>886</v>
      </c>
      <c r="B210" s="1">
        <v>3298</v>
      </c>
      <c r="C210" s="1" t="s">
        <v>1937</v>
      </c>
      <c r="D210" s="1" t="s">
        <v>1119</v>
      </c>
      <c r="E210" s="1" t="s">
        <v>1120</v>
      </c>
      <c r="F210" s="1" t="s">
        <v>20</v>
      </c>
      <c r="G210" s="1" t="s">
        <v>144</v>
      </c>
      <c r="H210" s="1" t="s">
        <v>22</v>
      </c>
      <c r="I210" s="1" t="s">
        <v>1121</v>
      </c>
      <c r="J210" s="1" t="s">
        <v>1122</v>
      </c>
      <c r="K210" s="1" t="s">
        <v>1123</v>
      </c>
      <c r="L210" s="2" t="str">
        <f t="shared" si="4"/>
        <v>Fawkham Road, West Kingsdown, 
SEVENOAKS, 
Kent 
TN15 6JP</v>
      </c>
    </row>
    <row r="211" spans="1:12" x14ac:dyDescent="0.3">
      <c r="A211" s="1">
        <v>886</v>
      </c>
      <c r="B211" s="1">
        <v>3299</v>
      </c>
      <c r="C211" s="1" t="s">
        <v>1124</v>
      </c>
      <c r="D211" s="1" t="s">
        <v>1125</v>
      </c>
      <c r="E211" s="1" t="s">
        <v>423</v>
      </c>
      <c r="F211" s="1" t="s">
        <v>20</v>
      </c>
      <c r="G211" s="1" t="s">
        <v>67</v>
      </c>
      <c r="H211" s="1" t="s">
        <v>22</v>
      </c>
      <c r="I211" s="1" t="s">
        <v>1126</v>
      </c>
      <c r="J211" s="1" t="s">
        <v>1127</v>
      </c>
      <c r="K211" s="1" t="s">
        <v>1128</v>
      </c>
      <c r="L211" s="2" t="str">
        <f t="shared" si="4"/>
        <v>Cuckoo Lane, Singleton, 
ASHFORD, 
Kent 
TN23 5LW</v>
      </c>
    </row>
    <row r="212" spans="1:12" x14ac:dyDescent="0.3">
      <c r="A212" s="1">
        <v>886</v>
      </c>
      <c r="B212" s="1">
        <v>3303</v>
      </c>
      <c r="C212" s="1" t="s">
        <v>1938</v>
      </c>
      <c r="D212" s="1" t="s">
        <v>447</v>
      </c>
      <c r="E212" s="1" t="s">
        <v>20</v>
      </c>
      <c r="F212" s="1" t="s">
        <v>20</v>
      </c>
      <c r="G212" s="1" t="s">
        <v>1129</v>
      </c>
      <c r="H212" s="1" t="s">
        <v>22</v>
      </c>
      <c r="I212" s="1" t="s">
        <v>1130</v>
      </c>
      <c r="J212" s="1" t="s">
        <v>1131</v>
      </c>
      <c r="K212" s="1" t="s">
        <v>1132</v>
      </c>
      <c r="L212" s="2" t="str">
        <f t="shared" si="4"/>
        <v>Main Road, 
KNOCKHOLT, 
Kent 
TN14 7LS</v>
      </c>
    </row>
    <row r="213" spans="1:12" x14ac:dyDescent="0.3">
      <c r="A213" s="1">
        <v>886</v>
      </c>
      <c r="B213" s="1">
        <v>3307</v>
      </c>
      <c r="C213" s="1" t="s">
        <v>1939</v>
      </c>
      <c r="D213" s="1" t="s">
        <v>1133</v>
      </c>
      <c r="E213" s="1" t="s">
        <v>20</v>
      </c>
      <c r="F213" s="1" t="s">
        <v>20</v>
      </c>
      <c r="G213" s="1" t="s">
        <v>144</v>
      </c>
      <c r="H213" s="1" t="s">
        <v>22</v>
      </c>
      <c r="I213" s="1" t="s">
        <v>1134</v>
      </c>
      <c r="J213" s="1" t="s">
        <v>1135</v>
      </c>
      <c r="K213" s="1" t="s">
        <v>1136</v>
      </c>
      <c r="L213" s="2" t="str">
        <f t="shared" si="4"/>
        <v>Chipstead, 
SEVENOAKS, 
Kent 
TN13 2SA</v>
      </c>
    </row>
    <row r="214" spans="1:12" x14ac:dyDescent="0.3">
      <c r="A214" s="1">
        <v>886</v>
      </c>
      <c r="B214" s="1">
        <v>3308</v>
      </c>
      <c r="C214" s="1" t="s">
        <v>1940</v>
      </c>
      <c r="D214" s="1" t="s">
        <v>1137</v>
      </c>
      <c r="E214" s="1" t="s">
        <v>20</v>
      </c>
      <c r="F214" s="1" t="s">
        <v>20</v>
      </c>
      <c r="G214" s="1" t="s">
        <v>187</v>
      </c>
      <c r="H214" s="1" t="s">
        <v>22</v>
      </c>
      <c r="I214" s="1" t="s">
        <v>1138</v>
      </c>
      <c r="J214" s="1" t="s">
        <v>1139</v>
      </c>
      <c r="K214" s="1" t="s">
        <v>1140</v>
      </c>
      <c r="L214" s="2" t="str">
        <f t="shared" si="4"/>
        <v>Colliers Green, 
CRANBROOK, 
Kent 
TN17 2LR</v>
      </c>
    </row>
    <row r="215" spans="1:12" x14ac:dyDescent="0.3">
      <c r="A215" s="1">
        <v>886</v>
      </c>
      <c r="B215" s="1">
        <v>3309</v>
      </c>
      <c r="C215" s="1" t="s">
        <v>1941</v>
      </c>
      <c r="D215" s="1" t="s">
        <v>1141</v>
      </c>
      <c r="E215" s="1" t="s">
        <v>1142</v>
      </c>
      <c r="F215" s="1" t="s">
        <v>20</v>
      </c>
      <c r="G215" s="1" t="s">
        <v>187</v>
      </c>
      <c r="H215" s="1" t="s">
        <v>22</v>
      </c>
      <c r="I215" s="1" t="s">
        <v>1143</v>
      </c>
      <c r="J215" s="1" t="s">
        <v>1144</v>
      </c>
      <c r="K215" s="1" t="s">
        <v>1145</v>
      </c>
      <c r="L215" s="2" t="str">
        <f t="shared" si="4"/>
        <v>Common Road, Sissinghurst, 
CRANBROOK, 
Kent 
TN17 2BH</v>
      </c>
    </row>
    <row r="216" spans="1:12" x14ac:dyDescent="0.3">
      <c r="A216" s="1">
        <v>886</v>
      </c>
      <c r="B216" s="1">
        <v>3312</v>
      </c>
      <c r="C216" s="1" t="s">
        <v>1942</v>
      </c>
      <c r="D216" s="1" t="s">
        <v>1146</v>
      </c>
      <c r="E216" s="1" t="s">
        <v>20</v>
      </c>
      <c r="F216" s="1" t="s">
        <v>20</v>
      </c>
      <c r="G216" s="1" t="s">
        <v>156</v>
      </c>
      <c r="H216" s="1" t="s">
        <v>22</v>
      </c>
      <c r="I216" s="1" t="s">
        <v>1147</v>
      </c>
      <c r="J216" s="1" t="s">
        <v>1148</v>
      </c>
      <c r="K216" s="1" t="s">
        <v>1149</v>
      </c>
      <c r="L216" s="2" t="str">
        <f t="shared" si="4"/>
        <v>Hever, 
EDENBRIDGE, 
Kent 
TN8 7NH</v>
      </c>
    </row>
    <row r="217" spans="1:12" x14ac:dyDescent="0.3">
      <c r="A217" s="1">
        <v>886</v>
      </c>
      <c r="B217" s="1">
        <v>3314</v>
      </c>
      <c r="C217" s="1" t="s">
        <v>1926</v>
      </c>
      <c r="D217" s="1" t="s">
        <v>96</v>
      </c>
      <c r="E217" s="1" t="s">
        <v>1150</v>
      </c>
      <c r="F217" s="1" t="s">
        <v>20</v>
      </c>
      <c r="G217" s="1" t="s">
        <v>134</v>
      </c>
      <c r="H217" s="1" t="s">
        <v>22</v>
      </c>
      <c r="I217" s="1" t="s">
        <v>1151</v>
      </c>
      <c r="J217" s="1" t="s">
        <v>1152</v>
      </c>
      <c r="K217" s="1" t="s">
        <v>1153</v>
      </c>
      <c r="L217" s="2" t="str">
        <f t="shared" si="4"/>
        <v>High Street, Penshurst, 
TONBRIDGE, 
Kent 
TN11 8BX</v>
      </c>
    </row>
    <row r="218" spans="1:12" x14ac:dyDescent="0.3">
      <c r="A218" s="1">
        <v>886</v>
      </c>
      <c r="B218" s="1">
        <v>3317</v>
      </c>
      <c r="C218" s="1" t="s">
        <v>1927</v>
      </c>
      <c r="D218" s="1" t="s">
        <v>1154</v>
      </c>
      <c r="E218" s="1" t="s">
        <v>20</v>
      </c>
      <c r="F218" s="1" t="s">
        <v>20</v>
      </c>
      <c r="G218" s="1" t="s">
        <v>144</v>
      </c>
      <c r="H218" s="1" t="s">
        <v>22</v>
      </c>
      <c r="I218" s="1" t="s">
        <v>1155</v>
      </c>
      <c r="J218" s="1" t="s">
        <v>1156</v>
      </c>
      <c r="K218" s="1" t="s">
        <v>1157</v>
      </c>
      <c r="L218" s="2" t="str">
        <f t="shared" si="4"/>
        <v>Plymouth Drive, 
SEVENOAKS, 
Kent 
TN13 3RW</v>
      </c>
    </row>
    <row r="219" spans="1:12" x14ac:dyDescent="0.3">
      <c r="A219" s="1">
        <v>886</v>
      </c>
      <c r="B219" s="1">
        <v>3318</v>
      </c>
      <c r="C219" s="1" t="s">
        <v>1928</v>
      </c>
      <c r="D219" s="1" t="s">
        <v>1158</v>
      </c>
      <c r="E219" s="1" t="s">
        <v>20</v>
      </c>
      <c r="F219" s="1" t="s">
        <v>20</v>
      </c>
      <c r="G219" s="1" t="s">
        <v>144</v>
      </c>
      <c r="H219" s="1" t="s">
        <v>22</v>
      </c>
      <c r="I219" s="1" t="s">
        <v>1159</v>
      </c>
      <c r="J219" s="1" t="s">
        <v>1160</v>
      </c>
      <c r="K219" s="1" t="s">
        <v>1161</v>
      </c>
      <c r="L219" s="2" t="str">
        <f t="shared" si="4"/>
        <v>Ide Hill, 
SEVENOAKS, 
Kent 
TN14 6JT</v>
      </c>
    </row>
    <row r="220" spans="1:12" x14ac:dyDescent="0.3">
      <c r="A220" s="1">
        <v>886</v>
      </c>
      <c r="B220" s="1">
        <v>3320</v>
      </c>
      <c r="C220" s="1" t="s">
        <v>1929</v>
      </c>
      <c r="D220" s="1" t="s">
        <v>1162</v>
      </c>
      <c r="E220" s="1" t="s">
        <v>20</v>
      </c>
      <c r="F220" s="1" t="s">
        <v>20</v>
      </c>
      <c r="G220" s="1" t="s">
        <v>180</v>
      </c>
      <c r="H220" s="1" t="s">
        <v>22</v>
      </c>
      <c r="I220" s="1" t="s">
        <v>1163</v>
      </c>
      <c r="J220" s="1" t="s">
        <v>1164</v>
      </c>
      <c r="K220" s="1" t="s">
        <v>1165</v>
      </c>
      <c r="L220" s="2" t="str">
        <f t="shared" si="4"/>
        <v>Quarry Road, 
TUNBRIDGE WELLS, 
Kent 
TN1 2EY</v>
      </c>
    </row>
    <row r="221" spans="1:12" x14ac:dyDescent="0.3">
      <c r="A221" s="1">
        <v>886</v>
      </c>
      <c r="B221" s="1">
        <v>3322</v>
      </c>
      <c r="C221" s="1" t="s">
        <v>1930</v>
      </c>
      <c r="D221" s="1" t="s">
        <v>815</v>
      </c>
      <c r="E221" s="1" t="s">
        <v>20</v>
      </c>
      <c r="F221" s="1" t="s">
        <v>20</v>
      </c>
      <c r="G221" s="1" t="s">
        <v>180</v>
      </c>
      <c r="H221" s="1" t="s">
        <v>22</v>
      </c>
      <c r="I221" s="1" t="s">
        <v>816</v>
      </c>
      <c r="J221" s="1" t="s">
        <v>1166</v>
      </c>
      <c r="K221" s="1" t="s">
        <v>1167</v>
      </c>
      <c r="L221" s="2" t="str">
        <f t="shared" si="4"/>
        <v>Sandrock Road, 
TUNBRIDGE WELLS, 
Kent 
TN2 3PR</v>
      </c>
    </row>
    <row r="222" spans="1:12" x14ac:dyDescent="0.3">
      <c r="A222" s="1">
        <v>886</v>
      </c>
      <c r="B222" s="1">
        <v>3323</v>
      </c>
      <c r="C222" s="1" t="s">
        <v>1931</v>
      </c>
      <c r="D222" s="1" t="s">
        <v>1168</v>
      </c>
      <c r="E222" s="1" t="s">
        <v>1169</v>
      </c>
      <c r="F222" s="1" t="s">
        <v>20</v>
      </c>
      <c r="G222" s="1" t="s">
        <v>43</v>
      </c>
      <c r="H222" s="1" t="s">
        <v>22</v>
      </c>
      <c r="I222" s="1" t="s">
        <v>1170</v>
      </c>
      <c r="J222" s="1" t="s">
        <v>1171</v>
      </c>
      <c r="K222" s="1" t="s">
        <v>1172</v>
      </c>
      <c r="L222" s="2" t="str">
        <f t="shared" si="4"/>
        <v>Bishops Lane, Hunton, 
MAIDSTONE, 
Kent 
ME15 0SJ</v>
      </c>
    </row>
    <row r="223" spans="1:12" x14ac:dyDescent="0.3">
      <c r="A223" s="1">
        <v>886</v>
      </c>
      <c r="B223" s="1">
        <v>3325</v>
      </c>
      <c r="C223" s="1" t="s">
        <v>1932</v>
      </c>
      <c r="D223" s="1" t="s">
        <v>1173</v>
      </c>
      <c r="E223" s="1" t="s">
        <v>1174</v>
      </c>
      <c r="F223" s="1" t="s">
        <v>20</v>
      </c>
      <c r="G223" s="1" t="s">
        <v>144</v>
      </c>
      <c r="H223" s="1" t="s">
        <v>22</v>
      </c>
      <c r="I223" s="1" t="s">
        <v>1175</v>
      </c>
      <c r="J223" s="1" t="s">
        <v>1176</v>
      </c>
      <c r="K223" s="1" t="s">
        <v>1177</v>
      </c>
      <c r="L223" s="2" t="str">
        <f t="shared" si="4"/>
        <v>Maidstone Road, St. Mary's Platt, 
SEVENOAKS, 
Kent 
TN15 8JY</v>
      </c>
    </row>
    <row r="224" spans="1:12" x14ac:dyDescent="0.3">
      <c r="A224" s="1">
        <v>886</v>
      </c>
      <c r="B224" s="1">
        <v>3328</v>
      </c>
      <c r="C224" s="1" t="s">
        <v>1933</v>
      </c>
      <c r="D224" s="1" t="s">
        <v>114</v>
      </c>
      <c r="E224" s="1" t="s">
        <v>1178</v>
      </c>
      <c r="F224" s="1" t="s">
        <v>20</v>
      </c>
      <c r="G224" s="1" t="s">
        <v>30</v>
      </c>
      <c r="H224" s="1" t="s">
        <v>22</v>
      </c>
      <c r="I224" s="1" t="s">
        <v>1179</v>
      </c>
      <c r="J224" s="1" t="s">
        <v>1180</v>
      </c>
      <c r="K224" s="1" t="s">
        <v>1181</v>
      </c>
      <c r="L224" s="2" t="str">
        <f t="shared" si="4"/>
        <v>School Lane, Bapchild, 
SITTINGBOURNE, 
Kent 
ME9 9NL</v>
      </c>
    </row>
    <row r="225" spans="1:12" x14ac:dyDescent="0.3">
      <c r="A225" s="1">
        <v>886</v>
      </c>
      <c r="B225" s="1">
        <v>3332</v>
      </c>
      <c r="C225" s="1" t="s">
        <v>1921</v>
      </c>
      <c r="D225" s="1" t="s">
        <v>102</v>
      </c>
      <c r="E225" s="1" t="s">
        <v>1182</v>
      </c>
      <c r="F225" s="1" t="s">
        <v>20</v>
      </c>
      <c r="G225" s="1" t="s">
        <v>30</v>
      </c>
      <c r="H225" s="1" t="s">
        <v>22</v>
      </c>
      <c r="I225" s="1" t="s">
        <v>1183</v>
      </c>
      <c r="J225" s="1" t="s">
        <v>1184</v>
      </c>
      <c r="K225" s="1" t="s">
        <v>1185</v>
      </c>
      <c r="L225" s="2" t="str">
        <f t="shared" si="4"/>
        <v>The Street, Hartlip, 
SITTINGBOURNE, 
Kent 
ME9 7TL</v>
      </c>
    </row>
    <row r="226" spans="1:12" x14ac:dyDescent="0.3">
      <c r="A226" s="1">
        <v>886</v>
      </c>
      <c r="B226" s="1">
        <v>3337</v>
      </c>
      <c r="C226" s="1" t="s">
        <v>1922</v>
      </c>
      <c r="D226" s="1" t="s">
        <v>1186</v>
      </c>
      <c r="E226" s="1" t="s">
        <v>1187</v>
      </c>
      <c r="F226" s="1" t="s">
        <v>20</v>
      </c>
      <c r="G226" s="1" t="s">
        <v>30</v>
      </c>
      <c r="H226" s="1" t="s">
        <v>22</v>
      </c>
      <c r="I226" s="1" t="s">
        <v>1188</v>
      </c>
      <c r="J226" s="1" t="s">
        <v>1189</v>
      </c>
      <c r="K226" s="1" t="s">
        <v>1190</v>
      </c>
      <c r="L226" s="2" t="str">
        <f t="shared" si="4"/>
        <v>Tunstall Road, Tunstall, 
SITTINGBOURNE, 
Kent 
ME9 8DX</v>
      </c>
    </row>
    <row r="227" spans="1:12" x14ac:dyDescent="0.3">
      <c r="A227" s="1">
        <v>886</v>
      </c>
      <c r="B227" s="1">
        <v>3338</v>
      </c>
      <c r="C227" s="1" t="s">
        <v>1923</v>
      </c>
      <c r="D227" s="1" t="s">
        <v>114</v>
      </c>
      <c r="E227" s="1" t="s">
        <v>1107</v>
      </c>
      <c r="F227" s="1" t="s">
        <v>20</v>
      </c>
      <c r="G227" s="1" t="s">
        <v>363</v>
      </c>
      <c r="H227" s="1" t="s">
        <v>22</v>
      </c>
      <c r="I227" s="1" t="s">
        <v>1191</v>
      </c>
      <c r="J227" s="1" t="s">
        <v>1192</v>
      </c>
      <c r="K227" s="1" t="s">
        <v>1193</v>
      </c>
      <c r="L227" s="2" t="str">
        <f t="shared" si="4"/>
        <v>School Lane, Herne, 
HERNE BAY, 
Kent 
CT6 7AL</v>
      </c>
    </row>
    <row r="228" spans="1:12" x14ac:dyDescent="0.3">
      <c r="A228" s="1">
        <v>886</v>
      </c>
      <c r="B228" s="1">
        <v>3339</v>
      </c>
      <c r="C228" s="1" t="s">
        <v>1924</v>
      </c>
      <c r="D228" s="1" t="s">
        <v>96</v>
      </c>
      <c r="E228" s="1" t="s">
        <v>20</v>
      </c>
      <c r="F228" s="1" t="s">
        <v>20</v>
      </c>
      <c r="G228" s="1" t="s">
        <v>374</v>
      </c>
      <c r="H228" s="1" t="s">
        <v>22</v>
      </c>
      <c r="I228" s="1" t="s">
        <v>1194</v>
      </c>
      <c r="J228" s="1" t="s">
        <v>1195</v>
      </c>
      <c r="K228" s="1" t="s">
        <v>1196</v>
      </c>
      <c r="L228" s="2" t="str">
        <f t="shared" si="4"/>
        <v>High Street, 
WHITSTABLE, 
Kent 
CT5 1AY</v>
      </c>
    </row>
    <row r="229" spans="1:12" x14ac:dyDescent="0.3">
      <c r="A229" s="1">
        <v>886</v>
      </c>
      <c r="B229" s="1">
        <v>3340</v>
      </c>
      <c r="C229" s="1" t="s">
        <v>1925</v>
      </c>
      <c r="D229" s="1" t="s">
        <v>1197</v>
      </c>
      <c r="E229" s="1" t="s">
        <v>20</v>
      </c>
      <c r="F229" s="1" t="s">
        <v>20</v>
      </c>
      <c r="G229" s="1" t="s">
        <v>67</v>
      </c>
      <c r="H229" s="1" t="s">
        <v>22</v>
      </c>
      <c r="I229" s="1" t="s">
        <v>1198</v>
      </c>
      <c r="J229" s="1" t="s">
        <v>1199</v>
      </c>
      <c r="K229" s="1" t="s">
        <v>1200</v>
      </c>
      <c r="L229" s="2" t="str">
        <f t="shared" si="4"/>
        <v>Western Avenue, 
ASHFORD, 
Kent 
TN23 1ND</v>
      </c>
    </row>
    <row r="230" spans="1:12" x14ac:dyDescent="0.3">
      <c r="A230" s="1">
        <v>886</v>
      </c>
      <c r="B230" s="1">
        <v>3346</v>
      </c>
      <c r="C230" s="1" t="s">
        <v>1917</v>
      </c>
      <c r="D230" s="1" t="s">
        <v>1201</v>
      </c>
      <c r="E230" s="1" t="s">
        <v>20</v>
      </c>
      <c r="F230" s="1" t="s">
        <v>20</v>
      </c>
      <c r="G230" s="1" t="s">
        <v>1202</v>
      </c>
      <c r="H230" s="1" t="s">
        <v>22</v>
      </c>
      <c r="I230" s="1" t="s">
        <v>1203</v>
      </c>
      <c r="J230" s="1" t="s">
        <v>1204</v>
      </c>
      <c r="K230" s="1" t="s">
        <v>1205</v>
      </c>
      <c r="L230" s="2" t="str">
        <f t="shared" si="4"/>
        <v>Wittersham, 
TENTERDEN, 
Kent 
TN30 7EA</v>
      </c>
    </row>
    <row r="231" spans="1:12" x14ac:dyDescent="0.3">
      <c r="A231" s="1">
        <v>886</v>
      </c>
      <c r="B231" s="1">
        <v>3347</v>
      </c>
      <c r="C231" s="1" t="s">
        <v>1918</v>
      </c>
      <c r="D231" s="1" t="s">
        <v>220</v>
      </c>
      <c r="E231" s="1" t="s">
        <v>1206</v>
      </c>
      <c r="F231" s="1" t="s">
        <v>20</v>
      </c>
      <c r="G231" s="1" t="s">
        <v>62</v>
      </c>
      <c r="H231" s="1" t="s">
        <v>22</v>
      </c>
      <c r="I231" s="1" t="s">
        <v>1207</v>
      </c>
      <c r="J231" s="1" t="s">
        <v>1208</v>
      </c>
      <c r="K231" s="1" t="s">
        <v>1209</v>
      </c>
      <c r="L231" s="2" t="str">
        <f t="shared" si="4"/>
        <v>Vicarage Lane, Elham, 
CANTERBURY, 
Kent 
CT4 6TT</v>
      </c>
    </row>
    <row r="232" spans="1:12" x14ac:dyDescent="0.3">
      <c r="A232" s="1">
        <v>886</v>
      </c>
      <c r="B232" s="1">
        <v>3350</v>
      </c>
      <c r="C232" s="1" t="s">
        <v>1919</v>
      </c>
      <c r="D232" s="1" t="s">
        <v>1210</v>
      </c>
      <c r="E232" s="1" t="s">
        <v>1211</v>
      </c>
      <c r="F232" s="1" t="s">
        <v>20</v>
      </c>
      <c r="G232" s="1" t="s">
        <v>592</v>
      </c>
      <c r="H232" s="1" t="s">
        <v>22</v>
      </c>
      <c r="I232" s="1" t="s">
        <v>1212</v>
      </c>
      <c r="J232" s="1" t="s">
        <v>1213</v>
      </c>
      <c r="K232" s="1" t="s">
        <v>1214</v>
      </c>
      <c r="L232" s="2" t="str">
        <f t="shared" si="4"/>
        <v>Grange Road, Saltwood, 
HYTHE, 
Kent 
CT21 4QS</v>
      </c>
    </row>
    <row r="233" spans="1:12" x14ac:dyDescent="0.3">
      <c r="A233" s="1">
        <v>886</v>
      </c>
      <c r="B233" s="1">
        <v>3351</v>
      </c>
      <c r="C233" s="1" t="s">
        <v>1920</v>
      </c>
      <c r="D233" s="1" t="s">
        <v>351</v>
      </c>
      <c r="E233" s="1" t="s">
        <v>1215</v>
      </c>
      <c r="F233" s="1" t="s">
        <v>20</v>
      </c>
      <c r="G233" s="1" t="s">
        <v>62</v>
      </c>
      <c r="H233" s="1" t="s">
        <v>22</v>
      </c>
      <c r="I233" s="1" t="s">
        <v>1216</v>
      </c>
      <c r="J233" s="1" t="s">
        <v>1217</v>
      </c>
      <c r="K233" s="1" t="s">
        <v>1218</v>
      </c>
      <c r="L233" s="2" t="str">
        <f t="shared" si="4"/>
        <v>School Road, Ash, 
CANTERBURY, 
Kent 
CT3 2JD</v>
      </c>
    </row>
    <row r="234" spans="1:12" x14ac:dyDescent="0.3">
      <c r="A234" s="1">
        <v>886</v>
      </c>
      <c r="B234" s="1">
        <v>3356</v>
      </c>
      <c r="C234" s="1" t="s">
        <v>1916</v>
      </c>
      <c r="D234" s="1" t="s">
        <v>1219</v>
      </c>
      <c r="E234" s="1" t="s">
        <v>20</v>
      </c>
      <c r="F234" s="1" t="s">
        <v>20</v>
      </c>
      <c r="G234" s="1" t="s">
        <v>49</v>
      </c>
      <c r="H234" s="1" t="s">
        <v>22</v>
      </c>
      <c r="I234" s="1" t="s">
        <v>1220</v>
      </c>
      <c r="J234" s="1" t="s">
        <v>1221</v>
      </c>
      <c r="K234" s="1" t="s">
        <v>1222</v>
      </c>
      <c r="L234" s="2" t="str">
        <f t="shared" si="4"/>
        <v>Laureston Place, 
DOVER, 
Kent 
CT16 1QX</v>
      </c>
    </row>
    <row r="235" spans="1:12" x14ac:dyDescent="0.3">
      <c r="A235" s="1">
        <v>886</v>
      </c>
      <c r="B235" s="1">
        <v>3360</v>
      </c>
      <c r="C235" s="1" t="s">
        <v>1913</v>
      </c>
      <c r="D235" s="1" t="s">
        <v>1210</v>
      </c>
      <c r="E235" s="1" t="s">
        <v>493</v>
      </c>
      <c r="F235" s="1" t="s">
        <v>20</v>
      </c>
      <c r="G235" s="1" t="s">
        <v>488</v>
      </c>
      <c r="H235" s="1" t="s">
        <v>22</v>
      </c>
      <c r="I235" s="1" t="s">
        <v>1223</v>
      </c>
      <c r="J235" s="1" t="s">
        <v>1224</v>
      </c>
      <c r="K235" s="1" t="s">
        <v>1225</v>
      </c>
      <c r="L235" s="2" t="str">
        <f t="shared" si="4"/>
        <v>Grange Road, St Peters, 
BROADSTAIRS, 
Kent 
CT10 3EP</v>
      </c>
    </row>
    <row r="236" spans="1:12" x14ac:dyDescent="0.3">
      <c r="A236" s="1">
        <v>886</v>
      </c>
      <c r="B236" s="1">
        <v>3364</v>
      </c>
      <c r="C236" s="1" t="s">
        <v>1914</v>
      </c>
      <c r="D236" s="1" t="s">
        <v>1226</v>
      </c>
      <c r="E236" s="1" t="s">
        <v>20</v>
      </c>
      <c r="F236" s="1" t="s">
        <v>20</v>
      </c>
      <c r="G236" s="1" t="s">
        <v>488</v>
      </c>
      <c r="H236" s="1" t="s">
        <v>22</v>
      </c>
      <c r="I236" s="1" t="s">
        <v>1227</v>
      </c>
      <c r="J236" s="1" t="s">
        <v>1228</v>
      </c>
      <c r="K236" s="1" t="s">
        <v>1229</v>
      </c>
      <c r="L236" s="2" t="str">
        <f t="shared" si="4"/>
        <v>Dumpton Park Drive, 
BROADSTAIRS, 
Kent 
CT10 1RR</v>
      </c>
    </row>
    <row r="237" spans="1:12" x14ac:dyDescent="0.3">
      <c r="A237" s="1">
        <v>886</v>
      </c>
      <c r="B237" s="1">
        <v>3373</v>
      </c>
      <c r="C237" s="1" t="s">
        <v>1915</v>
      </c>
      <c r="D237" s="1" t="s">
        <v>1230</v>
      </c>
      <c r="E237" s="1" t="s">
        <v>20</v>
      </c>
      <c r="F237" s="1" t="s">
        <v>20</v>
      </c>
      <c r="G237" s="1" t="s">
        <v>668</v>
      </c>
      <c r="H237" s="1" t="s">
        <v>22</v>
      </c>
      <c r="I237" s="1" t="s">
        <v>1231</v>
      </c>
      <c r="J237" s="1" t="s">
        <v>1232</v>
      </c>
      <c r="K237" s="1" t="s">
        <v>1233</v>
      </c>
      <c r="L237" s="2" t="str">
        <f t="shared" si="4"/>
        <v>St Marys Road, 
SWANLEY, 
Kent 
BR8 7BU</v>
      </c>
    </row>
    <row r="238" spans="1:12" x14ac:dyDescent="0.3">
      <c r="A238" s="1">
        <v>886</v>
      </c>
      <c r="B238" s="1">
        <v>3718</v>
      </c>
      <c r="C238" s="1" t="s">
        <v>1910</v>
      </c>
      <c r="D238" s="1" t="s">
        <v>1234</v>
      </c>
      <c r="E238" s="1" t="s">
        <v>20</v>
      </c>
      <c r="F238" s="1" t="s">
        <v>20</v>
      </c>
      <c r="G238" s="1" t="s">
        <v>592</v>
      </c>
      <c r="H238" s="1" t="s">
        <v>22</v>
      </c>
      <c r="I238" s="1" t="s">
        <v>1235</v>
      </c>
      <c r="J238" s="1" t="s">
        <v>1236</v>
      </c>
      <c r="K238" s="1" t="s">
        <v>1237</v>
      </c>
      <c r="L238" s="2" t="str">
        <f t="shared" si="4"/>
        <v>St Johns Road, 
HYTHE, 
Kent 
CT21 4BE</v>
      </c>
    </row>
    <row r="239" spans="1:12" x14ac:dyDescent="0.3">
      <c r="A239" s="1">
        <v>886</v>
      </c>
      <c r="B239" s="1">
        <v>3722</v>
      </c>
      <c r="C239" s="1" t="s">
        <v>1911</v>
      </c>
      <c r="D239" s="1" t="s">
        <v>1238</v>
      </c>
      <c r="E239" s="1" t="s">
        <v>20</v>
      </c>
      <c r="F239" s="1" t="s">
        <v>20</v>
      </c>
      <c r="G239" s="1" t="s">
        <v>504</v>
      </c>
      <c r="H239" s="1" t="s">
        <v>22</v>
      </c>
      <c r="I239" s="1" t="s">
        <v>1239</v>
      </c>
      <c r="J239" s="1" t="s">
        <v>1240</v>
      </c>
      <c r="K239" s="1" t="s">
        <v>1241</v>
      </c>
      <c r="L239" s="2" t="str">
        <f t="shared" si="4"/>
        <v>Dane Park Road, 
RAMSGATE, 
Kent 
CT11 7LS</v>
      </c>
    </row>
    <row r="240" spans="1:12" x14ac:dyDescent="0.3">
      <c r="A240" s="1">
        <v>886</v>
      </c>
      <c r="B240" s="1">
        <v>3728</v>
      </c>
      <c r="C240" s="1" t="s">
        <v>1912</v>
      </c>
      <c r="D240" s="1" t="s">
        <v>1242</v>
      </c>
      <c r="E240" s="1" t="s">
        <v>1243</v>
      </c>
      <c r="F240" s="1" t="s">
        <v>20</v>
      </c>
      <c r="G240" s="1" t="s">
        <v>27</v>
      </c>
      <c r="H240" s="1" t="s">
        <v>22</v>
      </c>
      <c r="I240" s="1" t="s">
        <v>1244</v>
      </c>
      <c r="J240" s="1" t="s">
        <v>1245</v>
      </c>
      <c r="K240" s="1" t="s">
        <v>1246</v>
      </c>
      <c r="L240" s="2" t="str">
        <f t="shared" si="4"/>
        <v>Littlebrook Manor Way, Temple Hill, 
DARTFORD, 
Kent 
DA1 5EA</v>
      </c>
    </row>
    <row r="241" spans="1:12" x14ac:dyDescent="0.3">
      <c r="A241" s="1">
        <v>886</v>
      </c>
      <c r="B241" s="1">
        <v>3733</v>
      </c>
      <c r="C241" s="1" t="s">
        <v>1909</v>
      </c>
      <c r="D241" s="1" t="s">
        <v>1247</v>
      </c>
      <c r="E241" s="1" t="s">
        <v>20</v>
      </c>
      <c r="F241" s="1" t="s">
        <v>20</v>
      </c>
      <c r="G241" s="1" t="s">
        <v>27</v>
      </c>
      <c r="H241" s="1" t="s">
        <v>22</v>
      </c>
      <c r="I241" s="1" t="s">
        <v>1248</v>
      </c>
      <c r="J241" s="1" t="s">
        <v>1249</v>
      </c>
      <c r="K241" s="1" t="s">
        <v>1250</v>
      </c>
      <c r="L241" s="2" t="str">
        <f t="shared" ref="L241:L283" si="5">TRIM(D241&amp;", "&amp;IF(E241="","",E241&amp;", ")&amp;IF(F241="","",F241&amp;", ")&amp;CHAR(10)&amp;G241&amp;", "&amp;CHAR(10)&amp;H241&amp;" "&amp;CHAR(10)&amp;I241)</f>
        <v>King Edward Avenue, 
DARTFORD, 
Kent 
DA1 2HX</v>
      </c>
    </row>
    <row r="242" spans="1:12" x14ac:dyDescent="0.3">
      <c r="A242" s="1">
        <v>886</v>
      </c>
      <c r="B242" s="1">
        <v>3749</v>
      </c>
      <c r="C242" s="1" t="s">
        <v>1908</v>
      </c>
      <c r="D242" s="1" t="s">
        <v>1251</v>
      </c>
      <c r="E242" s="1" t="s">
        <v>20</v>
      </c>
      <c r="F242" s="1" t="s">
        <v>20</v>
      </c>
      <c r="G242" s="1" t="s">
        <v>62</v>
      </c>
      <c r="H242" s="1" t="s">
        <v>22</v>
      </c>
      <c r="I242" s="1" t="s">
        <v>1252</v>
      </c>
      <c r="J242" s="1" t="s">
        <v>1253</v>
      </c>
      <c r="K242" s="1" t="s">
        <v>1254</v>
      </c>
      <c r="L242" s="2" t="str">
        <f t="shared" si="5"/>
        <v>99 Military Road, 
CANTERBURY, 
Kent 
CT1 1NE</v>
      </c>
    </row>
    <row r="243" spans="1:12" x14ac:dyDescent="0.3">
      <c r="A243" s="1">
        <v>886</v>
      </c>
      <c r="B243" s="1">
        <v>3893</v>
      </c>
      <c r="C243" s="1" t="s">
        <v>1255</v>
      </c>
      <c r="D243" s="1" t="s">
        <v>1256</v>
      </c>
      <c r="E243" s="1" t="s">
        <v>642</v>
      </c>
      <c r="F243" s="1" t="s">
        <v>20</v>
      </c>
      <c r="G243" s="1" t="s">
        <v>67</v>
      </c>
      <c r="H243" s="1" t="s">
        <v>22</v>
      </c>
      <c r="I243" s="1" t="s">
        <v>1257</v>
      </c>
      <c r="J243" s="1" t="s">
        <v>1258</v>
      </c>
      <c r="K243" s="1" t="s">
        <v>1259</v>
      </c>
      <c r="L243" s="2" t="str">
        <f t="shared" si="5"/>
        <v>Belmont Road, Kennington, 
ASHFORD, 
Kent 
TN24 9LS</v>
      </c>
    </row>
    <row r="244" spans="1:12" x14ac:dyDescent="0.3">
      <c r="A244" s="1">
        <v>886</v>
      </c>
      <c r="B244" s="1">
        <v>3896</v>
      </c>
      <c r="C244" s="1" t="s">
        <v>1260</v>
      </c>
      <c r="D244" s="1" t="s">
        <v>1261</v>
      </c>
      <c r="E244" s="1" t="s">
        <v>20</v>
      </c>
      <c r="F244" s="1" t="s">
        <v>20</v>
      </c>
      <c r="G244" s="1" t="s">
        <v>668</v>
      </c>
      <c r="H244" s="1" t="s">
        <v>22</v>
      </c>
      <c r="I244" s="1" t="s">
        <v>1262</v>
      </c>
      <c r="J244" s="1" t="s">
        <v>1263</v>
      </c>
      <c r="K244" s="1" t="s">
        <v>1264</v>
      </c>
      <c r="L244" s="2" t="str">
        <f t="shared" si="5"/>
        <v>Beech Avenue, 
SWANLEY, 
Kent 
BR8 8AU</v>
      </c>
    </row>
    <row r="245" spans="1:12" x14ac:dyDescent="0.3">
      <c r="A245" s="1">
        <v>886</v>
      </c>
      <c r="B245" s="1">
        <v>3898</v>
      </c>
      <c r="C245" s="1" t="s">
        <v>1823</v>
      </c>
      <c r="D245" s="1" t="s">
        <v>1265</v>
      </c>
      <c r="E245" s="1" t="s">
        <v>1266</v>
      </c>
      <c r="F245" s="1" t="s">
        <v>20</v>
      </c>
      <c r="G245" s="1" t="s">
        <v>43</v>
      </c>
      <c r="H245" s="1" t="s">
        <v>22</v>
      </c>
      <c r="I245" s="1" t="s">
        <v>1267</v>
      </c>
      <c r="J245" s="1" t="s">
        <v>1268</v>
      </c>
      <c r="K245" s="1" t="s">
        <v>1269</v>
      </c>
      <c r="L245" s="2" t="str">
        <f t="shared" si="5"/>
        <v>Oxford Road, Shepway, 
MAIDSTONE, 
Kent 
ME15 8DF</v>
      </c>
    </row>
    <row r="246" spans="1:12" x14ac:dyDescent="0.3">
      <c r="A246" s="1">
        <v>886</v>
      </c>
      <c r="B246" s="1">
        <v>3902</v>
      </c>
      <c r="C246" s="1" t="s">
        <v>1907</v>
      </c>
      <c r="D246" s="1" t="s">
        <v>1270</v>
      </c>
      <c r="E246" s="1" t="s">
        <v>20</v>
      </c>
      <c r="F246" s="1" t="s">
        <v>20</v>
      </c>
      <c r="G246" s="1" t="s">
        <v>592</v>
      </c>
      <c r="H246" s="1" t="s">
        <v>22</v>
      </c>
      <c r="I246" s="1" t="s">
        <v>1271</v>
      </c>
      <c r="J246" s="1" t="s">
        <v>1272</v>
      </c>
      <c r="K246" s="1" t="s">
        <v>1273</v>
      </c>
      <c r="L246" s="2" t="str">
        <f t="shared" si="5"/>
        <v>Cinque Ports Avenue, 
HYTHE, 
Kent 
CT21 6HS</v>
      </c>
    </row>
    <row r="247" spans="1:12" x14ac:dyDescent="0.3">
      <c r="A247" s="1">
        <v>886</v>
      </c>
      <c r="B247" s="1">
        <v>3904</v>
      </c>
      <c r="C247" s="1" t="s">
        <v>1825</v>
      </c>
      <c r="D247" s="1" t="s">
        <v>1274</v>
      </c>
      <c r="E247" s="1" t="s">
        <v>20</v>
      </c>
      <c r="F247" s="1" t="s">
        <v>20</v>
      </c>
      <c r="G247" s="1" t="s">
        <v>38</v>
      </c>
      <c r="H247" s="1" t="s">
        <v>22</v>
      </c>
      <c r="I247" s="1" t="s">
        <v>1275</v>
      </c>
      <c r="J247" s="1" t="s">
        <v>1276</v>
      </c>
      <c r="K247" s="1" t="s">
        <v>1277</v>
      </c>
      <c r="L247" s="2" t="str">
        <f t="shared" si="5"/>
        <v>Sidney Street, 
FOLKESTONE, 
Kent 
CT19 6HG</v>
      </c>
    </row>
    <row r="248" spans="1:12" x14ac:dyDescent="0.3">
      <c r="A248" s="1">
        <v>886</v>
      </c>
      <c r="B248" s="1">
        <v>3906</v>
      </c>
      <c r="C248" s="1" t="s">
        <v>1826</v>
      </c>
      <c r="D248" s="1" t="s">
        <v>1278</v>
      </c>
      <c r="E248" s="1" t="s">
        <v>1279</v>
      </c>
      <c r="F248" s="1" t="s">
        <v>20</v>
      </c>
      <c r="G248" s="1" t="s">
        <v>43</v>
      </c>
      <c r="H248" s="1" t="s">
        <v>22</v>
      </c>
      <c r="I248" s="1" t="s">
        <v>1280</v>
      </c>
      <c r="J248" s="1" t="s">
        <v>1281</v>
      </c>
      <c r="K248" s="1" t="s">
        <v>1282</v>
      </c>
      <c r="L248" s="2" t="str">
        <f t="shared" si="5"/>
        <v>Talbot Road, Allington, 
MAIDSTONE, 
Kent 
ME16 0HB</v>
      </c>
    </row>
    <row r="249" spans="1:12" x14ac:dyDescent="0.3">
      <c r="A249" s="1">
        <v>886</v>
      </c>
      <c r="B249" s="1">
        <v>3907</v>
      </c>
      <c r="C249" s="1" t="s">
        <v>1283</v>
      </c>
      <c r="D249" s="1" t="s">
        <v>1284</v>
      </c>
      <c r="E249" s="1" t="s">
        <v>1285</v>
      </c>
      <c r="F249" s="1" t="s">
        <v>20</v>
      </c>
      <c r="G249" s="1" t="s">
        <v>668</v>
      </c>
      <c r="H249" s="1" t="s">
        <v>22</v>
      </c>
      <c r="I249" s="1" t="s">
        <v>1286</v>
      </c>
      <c r="J249" s="1" t="s">
        <v>1287</v>
      </c>
      <c r="K249" s="1" t="s">
        <v>1288</v>
      </c>
      <c r="L249" s="2" t="str">
        <f t="shared" si="5"/>
        <v>Rowhill Road, Hextable, 
SWANLEY, 
Kent 
BR8 7RL</v>
      </c>
    </row>
    <row r="250" spans="1:12" x14ac:dyDescent="0.3">
      <c r="A250" s="1">
        <v>886</v>
      </c>
      <c r="B250" s="1">
        <v>3909</v>
      </c>
      <c r="C250" s="1" t="s">
        <v>1827</v>
      </c>
      <c r="D250" s="1" t="s">
        <v>1289</v>
      </c>
      <c r="E250" s="1" t="s">
        <v>20</v>
      </c>
      <c r="F250" s="1" t="s">
        <v>20</v>
      </c>
      <c r="G250" s="1" t="s">
        <v>67</v>
      </c>
      <c r="H250" s="1" t="s">
        <v>22</v>
      </c>
      <c r="I250" s="1" t="s">
        <v>1290</v>
      </c>
      <c r="J250" s="1" t="s">
        <v>1291</v>
      </c>
      <c r="K250" s="1" t="s">
        <v>1292</v>
      </c>
      <c r="L250" s="2" t="str">
        <f t="shared" si="5"/>
        <v>Oak Tree Road, 
ASHFORD, 
Kent 
TN23 4QR</v>
      </c>
    </row>
    <row r="251" spans="1:12" x14ac:dyDescent="0.3">
      <c r="A251" s="1">
        <v>886</v>
      </c>
      <c r="B251" s="1">
        <v>3910</v>
      </c>
      <c r="C251" s="1" t="s">
        <v>1293</v>
      </c>
      <c r="D251" s="1" t="s">
        <v>1294</v>
      </c>
      <c r="E251" s="1" t="s">
        <v>20</v>
      </c>
      <c r="F251" s="1" t="s">
        <v>20</v>
      </c>
      <c r="G251" s="1" t="s">
        <v>374</v>
      </c>
      <c r="H251" s="1" t="s">
        <v>22</v>
      </c>
      <c r="I251" s="1" t="s">
        <v>1295</v>
      </c>
      <c r="J251" s="1" t="s">
        <v>1296</v>
      </c>
      <c r="K251" s="1" t="s">
        <v>1297</v>
      </c>
      <c r="L251" s="2" t="str">
        <f t="shared" si="5"/>
        <v>Joy Lane, 
WHITSTABLE, 
Kent 
CT5 4LT</v>
      </c>
    </row>
    <row r="252" spans="1:12" x14ac:dyDescent="0.3">
      <c r="A252" s="1">
        <v>886</v>
      </c>
      <c r="B252" s="1">
        <v>3913</v>
      </c>
      <c r="C252" s="1" t="s">
        <v>1905</v>
      </c>
      <c r="D252" s="1" t="s">
        <v>96</v>
      </c>
      <c r="E252" s="1" t="s">
        <v>1299</v>
      </c>
      <c r="F252" s="1" t="s">
        <v>20</v>
      </c>
      <c r="G252" s="1" t="s">
        <v>180</v>
      </c>
      <c r="H252" s="1" t="s">
        <v>22</v>
      </c>
      <c r="I252" s="1" t="s">
        <v>1300</v>
      </c>
      <c r="J252" s="1" t="s">
        <v>1301</v>
      </c>
      <c r="K252" s="1" t="s">
        <v>1302</v>
      </c>
      <c r="L252" s="2" t="str">
        <f t="shared" si="5"/>
        <v>High Street, Rusthall, 
TUNBRIDGE WELLS, 
Kent 
TN4 8RZ</v>
      </c>
    </row>
    <row r="253" spans="1:12" x14ac:dyDescent="0.3">
      <c r="A253" s="1">
        <v>886</v>
      </c>
      <c r="B253" s="1">
        <v>3916</v>
      </c>
      <c r="C253" s="1" t="s">
        <v>1303</v>
      </c>
      <c r="D253" s="1" t="s">
        <v>1304</v>
      </c>
      <c r="E253" s="1" t="s">
        <v>1305</v>
      </c>
      <c r="F253" s="1" t="s">
        <v>20</v>
      </c>
      <c r="G253" s="1" t="s">
        <v>49</v>
      </c>
      <c r="H253" s="1" t="s">
        <v>22</v>
      </c>
      <c r="I253" s="1" t="s">
        <v>1306</v>
      </c>
      <c r="J253" s="1" t="s">
        <v>1307</v>
      </c>
      <c r="K253" s="1" t="s">
        <v>1308</v>
      </c>
      <c r="L253" s="2" t="str">
        <f t="shared" si="5"/>
        <v>The Linces, Buckland, 
DOVER, 
Kent 
CT16 2BN</v>
      </c>
    </row>
    <row r="254" spans="1:12" x14ac:dyDescent="0.3">
      <c r="A254" s="1">
        <v>886</v>
      </c>
      <c r="B254" s="1">
        <v>3917</v>
      </c>
      <c r="C254" s="1" t="s">
        <v>1829</v>
      </c>
      <c r="D254" s="1" t="s">
        <v>1309</v>
      </c>
      <c r="E254" s="1" t="s">
        <v>20</v>
      </c>
      <c r="F254" s="1" t="s">
        <v>20</v>
      </c>
      <c r="G254" s="1" t="s">
        <v>718</v>
      </c>
      <c r="H254" s="1" t="s">
        <v>22</v>
      </c>
      <c r="I254" s="1" t="s">
        <v>1310</v>
      </c>
      <c r="J254" s="1" t="s">
        <v>1311</v>
      </c>
      <c r="K254" s="1" t="s">
        <v>1312</v>
      </c>
      <c r="L254" s="2" t="str">
        <f t="shared" si="5"/>
        <v>Westfield Road, 
MARGATE, 
Kent 
CT9 5PA</v>
      </c>
    </row>
    <row r="255" spans="1:12" x14ac:dyDescent="0.3">
      <c r="A255" s="1">
        <v>886</v>
      </c>
      <c r="B255" s="1">
        <v>3918</v>
      </c>
      <c r="C255" s="1" t="s">
        <v>1906</v>
      </c>
      <c r="D255" s="1" t="s">
        <v>1313</v>
      </c>
      <c r="E255" s="1" t="s">
        <v>20</v>
      </c>
      <c r="F255" s="1" t="s">
        <v>20</v>
      </c>
      <c r="G255" s="1" t="s">
        <v>504</v>
      </c>
      <c r="H255" s="1" t="s">
        <v>22</v>
      </c>
      <c r="I255" s="1" t="s">
        <v>1314</v>
      </c>
      <c r="J255" s="1" t="s">
        <v>1315</v>
      </c>
      <c r="K255" s="1" t="s">
        <v>1316</v>
      </c>
      <c r="L255" s="2" t="str">
        <f t="shared" si="5"/>
        <v>Princess Margaret Avenue, 
RAMSGATE, 
Kent 
CT12 6HX</v>
      </c>
    </row>
    <row r="256" spans="1:12" x14ac:dyDescent="0.3">
      <c r="A256" s="1">
        <v>886</v>
      </c>
      <c r="B256" s="1">
        <v>3920</v>
      </c>
      <c r="C256" s="1" t="s">
        <v>1832</v>
      </c>
      <c r="D256" s="1" t="s">
        <v>1317</v>
      </c>
      <c r="E256" s="1" t="s">
        <v>642</v>
      </c>
      <c r="F256" s="1" t="s">
        <v>20</v>
      </c>
      <c r="G256" s="1" t="s">
        <v>67</v>
      </c>
      <c r="H256" s="1" t="s">
        <v>22</v>
      </c>
      <c r="I256" s="1" t="s">
        <v>1318</v>
      </c>
      <c r="J256" s="1" t="s">
        <v>1319</v>
      </c>
      <c r="K256" s="1" t="s">
        <v>1320</v>
      </c>
      <c r="L256" s="2" t="str">
        <f t="shared" si="5"/>
        <v>Hurst Road, Kennington, 
ASHFORD, 
Kent 
TN24 9RR</v>
      </c>
    </row>
    <row r="257" spans="1:12" x14ac:dyDescent="0.3">
      <c r="A257" s="1">
        <v>886</v>
      </c>
      <c r="B257" s="1">
        <v>4026</v>
      </c>
      <c r="C257" s="1" t="s">
        <v>1903</v>
      </c>
      <c r="D257" s="1" t="s">
        <v>1321</v>
      </c>
      <c r="E257" s="1" t="s">
        <v>20</v>
      </c>
      <c r="F257" s="1" t="s">
        <v>20</v>
      </c>
      <c r="G257" s="1" t="s">
        <v>27</v>
      </c>
      <c r="H257" s="1" t="s">
        <v>22</v>
      </c>
      <c r="I257" s="1" t="s">
        <v>1322</v>
      </c>
      <c r="J257" s="1" t="s">
        <v>1323</v>
      </c>
      <c r="K257" s="1" t="s">
        <v>1324</v>
      </c>
      <c r="L257" s="2" t="str">
        <f t="shared" si="5"/>
        <v>Heath Lane, 
DARTFORD, 
Kent 
DA1 2LY</v>
      </c>
    </row>
    <row r="258" spans="1:12" x14ac:dyDescent="0.3">
      <c r="A258" s="1">
        <v>886</v>
      </c>
      <c r="B258" s="1">
        <v>4040</v>
      </c>
      <c r="C258" s="1" t="s">
        <v>1834</v>
      </c>
      <c r="D258" s="1" t="s">
        <v>1325</v>
      </c>
      <c r="E258" s="1" t="s">
        <v>20</v>
      </c>
      <c r="F258" s="1" t="s">
        <v>20</v>
      </c>
      <c r="G258" s="1" t="s">
        <v>21</v>
      </c>
      <c r="H258" s="1" t="s">
        <v>22</v>
      </c>
      <c r="I258" s="1" t="s">
        <v>1326</v>
      </c>
      <c r="J258" s="1" t="s">
        <v>1327</v>
      </c>
      <c r="K258" s="1" t="s">
        <v>1328</v>
      </c>
      <c r="L258" s="2" t="str">
        <f t="shared" si="5"/>
        <v>Hall Road, 
NORTHFLEET, 
Kent 
DA11 8AQ</v>
      </c>
    </row>
    <row r="259" spans="1:12" x14ac:dyDescent="0.3">
      <c r="A259" s="1">
        <v>886</v>
      </c>
      <c r="B259" s="1">
        <v>4043</v>
      </c>
      <c r="C259" s="1" t="s">
        <v>1835</v>
      </c>
      <c r="D259" s="1" t="s">
        <v>1329</v>
      </c>
      <c r="E259" s="1" t="s">
        <v>20</v>
      </c>
      <c r="F259" s="1" t="s">
        <v>20</v>
      </c>
      <c r="G259" s="1" t="s">
        <v>180</v>
      </c>
      <c r="H259" s="1" t="s">
        <v>22</v>
      </c>
      <c r="I259" s="1" t="s">
        <v>1330</v>
      </c>
      <c r="J259" s="1" t="s">
        <v>1331</v>
      </c>
      <c r="K259" s="1" t="s">
        <v>1332</v>
      </c>
      <c r="L259" s="2" t="str">
        <f t="shared" si="5"/>
        <v>Southfield Road, 
TUNBRIDGE WELLS, 
Kent 
TN4 9UJ</v>
      </c>
    </row>
    <row r="260" spans="1:12" x14ac:dyDescent="0.3">
      <c r="A260" s="1">
        <v>886</v>
      </c>
      <c r="B260" s="1">
        <v>4045</v>
      </c>
      <c r="C260" s="1" t="s">
        <v>1333</v>
      </c>
      <c r="D260" s="1" t="s">
        <v>1234</v>
      </c>
      <c r="E260" s="1" t="s">
        <v>20</v>
      </c>
      <c r="F260" s="1" t="s">
        <v>20</v>
      </c>
      <c r="G260" s="1" t="s">
        <v>180</v>
      </c>
      <c r="H260" s="1" t="s">
        <v>22</v>
      </c>
      <c r="I260" s="1" t="s">
        <v>1334</v>
      </c>
      <c r="J260" s="1" t="s">
        <v>1335</v>
      </c>
      <c r="K260" s="1" t="s">
        <v>1336</v>
      </c>
      <c r="L260" s="2" t="str">
        <f t="shared" si="5"/>
        <v>St Johns Road, 
TUNBRIDGE WELLS, 
Kent 
TN4 9XB</v>
      </c>
    </row>
    <row r="261" spans="1:12" x14ac:dyDescent="0.3">
      <c r="A261" s="1">
        <v>886</v>
      </c>
      <c r="B261" s="1">
        <v>4065</v>
      </c>
      <c r="C261" s="1" t="s">
        <v>1904</v>
      </c>
      <c r="D261" s="1" t="s">
        <v>1337</v>
      </c>
      <c r="E261" s="1" t="s">
        <v>20</v>
      </c>
      <c r="F261" s="1" t="s">
        <v>20</v>
      </c>
      <c r="G261" s="1" t="s">
        <v>305</v>
      </c>
      <c r="H261" s="1" t="s">
        <v>22</v>
      </c>
      <c r="I261" s="1" t="s">
        <v>1338</v>
      </c>
      <c r="J261" s="1" t="s">
        <v>1339</v>
      </c>
      <c r="K261" s="1" t="s">
        <v>1340</v>
      </c>
      <c r="L261" s="2" t="str">
        <f t="shared" si="5"/>
        <v>Malling Road, 
SNODLAND, 
Kent 
ME6 5HS</v>
      </c>
    </row>
    <row r="262" spans="1:12" x14ac:dyDescent="0.3">
      <c r="A262" s="1">
        <v>886</v>
      </c>
      <c r="B262" s="1">
        <v>4109</v>
      </c>
      <c r="C262" s="1" t="s">
        <v>1341</v>
      </c>
      <c r="D262" s="1" t="s">
        <v>1342</v>
      </c>
      <c r="E262" s="1" t="s">
        <v>20</v>
      </c>
      <c r="F262" s="1" t="s">
        <v>20</v>
      </c>
      <c r="G262" s="1" t="s">
        <v>49</v>
      </c>
      <c r="H262" s="1" t="s">
        <v>22</v>
      </c>
      <c r="I262" s="1" t="s">
        <v>1343</v>
      </c>
      <c r="J262" s="1" t="s">
        <v>1344</v>
      </c>
      <c r="K262" s="1" t="s">
        <v>1345</v>
      </c>
      <c r="L262" s="2" t="str">
        <f t="shared" si="5"/>
        <v>Frith Road, 
DOVER, 
Kent 
CT16 2PZ</v>
      </c>
    </row>
    <row r="263" spans="1:12" x14ac:dyDescent="0.3">
      <c r="A263" s="1">
        <v>886</v>
      </c>
      <c r="B263" s="1">
        <v>4522</v>
      </c>
      <c r="C263" s="1" t="s">
        <v>1839</v>
      </c>
      <c r="D263" s="1" t="s">
        <v>1346</v>
      </c>
      <c r="E263" s="1" t="s">
        <v>20</v>
      </c>
      <c r="F263" s="1" t="s">
        <v>20</v>
      </c>
      <c r="G263" s="1" t="s">
        <v>43</v>
      </c>
      <c r="H263" s="1" t="s">
        <v>22</v>
      </c>
      <c r="I263" s="1" t="s">
        <v>1347</v>
      </c>
      <c r="J263" s="1" t="s">
        <v>1348</v>
      </c>
      <c r="K263" s="1" t="s">
        <v>1349</v>
      </c>
      <c r="L263" s="2" t="str">
        <f t="shared" si="5"/>
        <v>Barton Road, 
MAIDSTONE, 
Kent 
ME15 7BT</v>
      </c>
    </row>
    <row r="264" spans="1:12" x14ac:dyDescent="0.3">
      <c r="A264" s="1">
        <v>886</v>
      </c>
      <c r="B264" s="1">
        <v>4523</v>
      </c>
      <c r="C264" s="1" t="s">
        <v>1350</v>
      </c>
      <c r="D264" s="1" t="s">
        <v>1351</v>
      </c>
      <c r="E264" s="1" t="s">
        <v>20</v>
      </c>
      <c r="F264" s="1" t="s">
        <v>20</v>
      </c>
      <c r="G264" s="1" t="s">
        <v>43</v>
      </c>
      <c r="H264" s="1" t="s">
        <v>22</v>
      </c>
      <c r="I264" s="1" t="s">
        <v>1352</v>
      </c>
      <c r="J264" s="1" t="s">
        <v>1353</v>
      </c>
      <c r="K264" s="1" t="s">
        <v>1354</v>
      </c>
      <c r="L264" s="2" t="str">
        <f t="shared" si="5"/>
        <v>Buckland Road, 
MAIDSTONE, 
Kent 
ME16 0SF</v>
      </c>
    </row>
    <row r="265" spans="1:12" x14ac:dyDescent="0.3">
      <c r="A265" s="1">
        <v>886</v>
      </c>
      <c r="B265" s="1">
        <v>4534</v>
      </c>
      <c r="C265" s="1" t="s">
        <v>1840</v>
      </c>
      <c r="D265" s="1" t="s">
        <v>1355</v>
      </c>
      <c r="E265" s="1" t="s">
        <v>20</v>
      </c>
      <c r="F265" s="1" t="s">
        <v>20</v>
      </c>
      <c r="G265" s="1" t="s">
        <v>62</v>
      </c>
      <c r="H265" s="1" t="s">
        <v>22</v>
      </c>
      <c r="I265" s="1" t="s">
        <v>1356</v>
      </c>
      <c r="J265" s="1" t="s">
        <v>1357</v>
      </c>
      <c r="K265" s="1" t="s">
        <v>1358</v>
      </c>
      <c r="L265" s="2" t="str">
        <f t="shared" si="5"/>
        <v>Old Dover Road, 
CANTERBURY, 
Kent 
CT1 3EW</v>
      </c>
    </row>
    <row r="266" spans="1:12" x14ac:dyDescent="0.3">
      <c r="A266" s="1">
        <v>886</v>
      </c>
      <c r="B266" s="1">
        <v>4622</v>
      </c>
      <c r="C266" s="1" t="s">
        <v>1841</v>
      </c>
      <c r="D266" s="1" t="s">
        <v>1359</v>
      </c>
      <c r="E266" s="1" t="s">
        <v>20</v>
      </c>
      <c r="F266" s="1" t="s">
        <v>20</v>
      </c>
      <c r="G266" s="1" t="s">
        <v>134</v>
      </c>
      <c r="H266" s="1" t="s">
        <v>22</v>
      </c>
      <c r="I266" s="1" t="s">
        <v>1360</v>
      </c>
      <c r="J266" s="1" t="s">
        <v>1361</v>
      </c>
      <c r="K266" s="1" t="s">
        <v>1362</v>
      </c>
      <c r="L266" s="2" t="str">
        <f t="shared" si="5"/>
        <v>Brook Street, 
TONBRIDGE, 
Kent 
TN9 2PN</v>
      </c>
    </row>
    <row r="267" spans="1:12" x14ac:dyDescent="0.3">
      <c r="A267" s="1">
        <v>886</v>
      </c>
      <c r="B267" s="1">
        <v>5200</v>
      </c>
      <c r="C267" s="1" t="s">
        <v>1902</v>
      </c>
      <c r="D267" s="1" t="s">
        <v>1363</v>
      </c>
      <c r="E267" s="1" t="s">
        <v>20</v>
      </c>
      <c r="F267" s="1" t="s">
        <v>20</v>
      </c>
      <c r="G267" s="1" t="s">
        <v>305</v>
      </c>
      <c r="H267" s="1" t="s">
        <v>22</v>
      </c>
      <c r="I267" s="1" t="s">
        <v>1364</v>
      </c>
      <c r="J267" s="1" t="s">
        <v>1365</v>
      </c>
      <c r="K267" s="1" t="s">
        <v>1366</v>
      </c>
      <c r="L267" s="2" t="str">
        <f t="shared" si="5"/>
        <v>Roberts Road, 
SNODLAND, 
Kent 
ME6 5HL</v>
      </c>
    </row>
    <row r="268" spans="1:12" x14ac:dyDescent="0.3">
      <c r="A268" s="1">
        <v>886</v>
      </c>
      <c r="B268" s="1">
        <v>5201</v>
      </c>
      <c r="C268" s="1" t="s">
        <v>1367</v>
      </c>
      <c r="D268" s="1" t="s">
        <v>1368</v>
      </c>
      <c r="E268" s="1" t="s">
        <v>1369</v>
      </c>
      <c r="F268" s="1" t="s">
        <v>20</v>
      </c>
      <c r="G268" s="1" t="s">
        <v>144</v>
      </c>
      <c r="H268" s="1" t="s">
        <v>22</v>
      </c>
      <c r="I268" s="1" t="s">
        <v>1370</v>
      </c>
      <c r="J268" s="1" t="s">
        <v>1371</v>
      </c>
      <c r="K268" s="1" t="s">
        <v>1372</v>
      </c>
      <c r="L268" s="2" t="str">
        <f t="shared" si="5"/>
        <v>School Approach, BOROUGH GREEN, 
SEVENOAKS, 
Kent 
TN15 8JZ</v>
      </c>
    </row>
    <row r="269" spans="1:12" x14ac:dyDescent="0.3">
      <c r="A269" s="1">
        <v>886</v>
      </c>
      <c r="B269" s="1">
        <v>5203</v>
      </c>
      <c r="C269" s="1" t="s">
        <v>1373</v>
      </c>
      <c r="D269" s="1" t="s">
        <v>869</v>
      </c>
      <c r="E269" s="1" t="s">
        <v>20</v>
      </c>
      <c r="F269" s="1" t="s">
        <v>20</v>
      </c>
      <c r="G269" s="1" t="s">
        <v>586</v>
      </c>
      <c r="H269" s="1" t="s">
        <v>22</v>
      </c>
      <c r="I269" s="1" t="s">
        <v>870</v>
      </c>
      <c r="J269" s="1" t="s">
        <v>1374</v>
      </c>
      <c r="K269" s="1" t="s">
        <v>1375</v>
      </c>
      <c r="L269" s="2" t="str">
        <f t="shared" si="5"/>
        <v>The Landway, 
BEARSTED, 
Kent 
ME14 4BL</v>
      </c>
    </row>
    <row r="270" spans="1:12" x14ac:dyDescent="0.3">
      <c r="A270" s="1">
        <v>886</v>
      </c>
      <c r="B270" s="1">
        <v>5206</v>
      </c>
      <c r="C270" s="1" t="s">
        <v>1376</v>
      </c>
      <c r="D270" s="1" t="s">
        <v>232</v>
      </c>
      <c r="E270" s="1" t="s">
        <v>20</v>
      </c>
      <c r="F270" s="1" t="s">
        <v>20</v>
      </c>
      <c r="G270" s="1" t="s">
        <v>363</v>
      </c>
      <c r="H270" s="1" t="s">
        <v>22</v>
      </c>
      <c r="I270" s="1" t="s">
        <v>1377</v>
      </c>
      <c r="J270" s="1" t="s">
        <v>1378</v>
      </c>
      <c r="K270" s="1" t="s">
        <v>1379</v>
      </c>
      <c r="L270" s="2" t="str">
        <f t="shared" si="5"/>
        <v>Kings Road, 
HERNE BAY, 
Kent 
CT6 5DA</v>
      </c>
    </row>
    <row r="271" spans="1:12" x14ac:dyDescent="0.3">
      <c r="A271" s="1">
        <v>886</v>
      </c>
      <c r="B271" s="1">
        <v>5207</v>
      </c>
      <c r="C271" s="1" t="s">
        <v>1844</v>
      </c>
      <c r="D271" s="1" t="s">
        <v>1380</v>
      </c>
      <c r="E271" s="1" t="s">
        <v>20</v>
      </c>
      <c r="F271" s="1" t="s">
        <v>20</v>
      </c>
      <c r="G271" s="1" t="s">
        <v>43</v>
      </c>
      <c r="H271" s="1" t="s">
        <v>22</v>
      </c>
      <c r="I271" s="1" t="s">
        <v>1381</v>
      </c>
      <c r="J271" s="1" t="s">
        <v>1382</v>
      </c>
      <c r="K271" s="1" t="s">
        <v>1383</v>
      </c>
      <c r="L271" s="2" t="str">
        <f t="shared" si="5"/>
        <v>Queens Road, 
MAIDSTONE, 
Kent 
ME16 0LB</v>
      </c>
    </row>
    <row r="272" spans="1:12" x14ac:dyDescent="0.3">
      <c r="A272" s="1">
        <v>886</v>
      </c>
      <c r="B272" s="1">
        <v>5208</v>
      </c>
      <c r="C272" s="1" t="s">
        <v>1899</v>
      </c>
      <c r="D272" s="1" t="s">
        <v>1384</v>
      </c>
      <c r="E272" s="1" t="s">
        <v>1385</v>
      </c>
      <c r="F272" s="1" t="s">
        <v>20</v>
      </c>
      <c r="G272" s="1" t="s">
        <v>843</v>
      </c>
      <c r="H272" s="1" t="s">
        <v>22</v>
      </c>
      <c r="I272" s="1" t="s">
        <v>1386</v>
      </c>
      <c r="J272" s="1" t="s">
        <v>1387</v>
      </c>
      <c r="K272" s="1" t="s">
        <v>1388</v>
      </c>
      <c r="L272" s="2" t="str">
        <f t="shared" si="5"/>
        <v>New Road, Ditton, 
AYLESFORD, 
Kent 
ME20 6AE</v>
      </c>
    </row>
    <row r="273" spans="1:12" x14ac:dyDescent="0.3">
      <c r="A273" s="1">
        <v>886</v>
      </c>
      <c r="B273" s="1">
        <v>5212</v>
      </c>
      <c r="C273" s="1" t="s">
        <v>1389</v>
      </c>
      <c r="D273" s="1" t="s">
        <v>1390</v>
      </c>
      <c r="E273" s="1" t="s">
        <v>1385</v>
      </c>
      <c r="F273" s="1" t="s">
        <v>20</v>
      </c>
      <c r="G273" s="1" t="s">
        <v>843</v>
      </c>
      <c r="H273" s="1" t="s">
        <v>22</v>
      </c>
      <c r="I273" s="1" t="s">
        <v>1391</v>
      </c>
      <c r="J273" s="1" t="s">
        <v>1392</v>
      </c>
      <c r="K273" s="1" t="s">
        <v>1393</v>
      </c>
      <c r="L273" s="2" t="str">
        <f t="shared" si="5"/>
        <v>Pear Tree Avenue, Ditton, 
AYLESFORD, 
Kent 
ME20 6EB</v>
      </c>
    </row>
    <row r="274" spans="1:12" x14ac:dyDescent="0.3">
      <c r="A274" s="1">
        <v>886</v>
      </c>
      <c r="B274" s="1">
        <v>5213</v>
      </c>
      <c r="C274" s="1" t="s">
        <v>1900</v>
      </c>
      <c r="D274" s="1" t="s">
        <v>1394</v>
      </c>
      <c r="E274" s="1" t="s">
        <v>20</v>
      </c>
      <c r="F274" s="1" t="s">
        <v>20</v>
      </c>
      <c r="G274" s="1" t="s">
        <v>27</v>
      </c>
      <c r="H274" s="1" t="s">
        <v>22</v>
      </c>
      <c r="I274" s="1" t="s">
        <v>1395</v>
      </c>
      <c r="J274" s="1" t="s">
        <v>1396</v>
      </c>
      <c r="K274" s="1" t="s">
        <v>1397</v>
      </c>
      <c r="L274" s="2" t="str">
        <f t="shared" si="5"/>
        <v>Chatsworth Road, 
DARTFORD, 
Kent 
DA1 5AF</v>
      </c>
    </row>
    <row r="275" spans="1:12" x14ac:dyDescent="0.3">
      <c r="A275" s="1">
        <v>886</v>
      </c>
      <c r="B275" s="1">
        <v>5214</v>
      </c>
      <c r="C275" s="1" t="s">
        <v>1901</v>
      </c>
      <c r="D275" s="1" t="s">
        <v>1398</v>
      </c>
      <c r="E275" s="1" t="s">
        <v>20</v>
      </c>
      <c r="F275" s="1" t="s">
        <v>20</v>
      </c>
      <c r="G275" s="1" t="s">
        <v>668</v>
      </c>
      <c r="H275" s="1" t="s">
        <v>22</v>
      </c>
      <c r="I275" s="1" t="s">
        <v>1399</v>
      </c>
      <c r="J275" s="1" t="s">
        <v>1400</v>
      </c>
      <c r="K275" s="1" t="s">
        <v>1401</v>
      </c>
      <c r="L275" s="2" t="str">
        <f t="shared" si="5"/>
        <v>Sycamore Drive, 
SWANLEY, 
Kent 
BR8 7AY</v>
      </c>
    </row>
    <row r="276" spans="1:12" x14ac:dyDescent="0.3">
      <c r="A276" s="1">
        <v>886</v>
      </c>
      <c r="B276" s="1">
        <v>5218</v>
      </c>
      <c r="C276" s="1" t="s">
        <v>1402</v>
      </c>
      <c r="D276" s="1" t="s">
        <v>1403</v>
      </c>
      <c r="E276" s="1" t="s">
        <v>1404</v>
      </c>
      <c r="F276" s="1" t="s">
        <v>20</v>
      </c>
      <c r="G276" s="1" t="s">
        <v>1405</v>
      </c>
      <c r="H276" s="1" t="s">
        <v>22</v>
      </c>
      <c r="I276" s="1" t="s">
        <v>1406</v>
      </c>
      <c r="J276" s="1" t="s">
        <v>1407</v>
      </c>
      <c r="K276" s="1" t="s">
        <v>1408</v>
      </c>
      <c r="L276" s="2" t="str">
        <f t="shared" si="5"/>
        <v>Baldwin Road, Greatstone-on-Sea, 
NEW ROMNEY, 
Kent 
TN28 8SY</v>
      </c>
    </row>
    <row r="277" spans="1:12" x14ac:dyDescent="0.3">
      <c r="A277" s="1">
        <v>886</v>
      </c>
      <c r="B277" s="1">
        <v>5221</v>
      </c>
      <c r="C277" s="1" t="s">
        <v>1409</v>
      </c>
      <c r="D277" s="1" t="s">
        <v>1410</v>
      </c>
      <c r="E277" s="1" t="s">
        <v>20</v>
      </c>
      <c r="F277" s="1" t="s">
        <v>20</v>
      </c>
      <c r="G277" s="1" t="s">
        <v>62</v>
      </c>
      <c r="H277" s="1" t="s">
        <v>22</v>
      </c>
      <c r="I277" s="1" t="s">
        <v>1411</v>
      </c>
      <c r="J277" s="1" t="s">
        <v>1412</v>
      </c>
      <c r="K277" s="1" t="s">
        <v>1413</v>
      </c>
      <c r="L277" s="2" t="str">
        <f t="shared" si="5"/>
        <v>Hollow Lane, 
CANTERBURY, 
Kent 
CT1 3SD</v>
      </c>
    </row>
    <row r="278" spans="1:12" x14ac:dyDescent="0.3">
      <c r="A278" s="1">
        <v>886</v>
      </c>
      <c r="B278" s="1">
        <v>5223</v>
      </c>
      <c r="C278" s="1" t="s">
        <v>1848</v>
      </c>
      <c r="D278" s="1" t="s">
        <v>572</v>
      </c>
      <c r="E278" s="1" t="s">
        <v>573</v>
      </c>
      <c r="F278" s="1" t="s">
        <v>20</v>
      </c>
      <c r="G278" s="1" t="s">
        <v>43</v>
      </c>
      <c r="H278" s="1" t="s">
        <v>22</v>
      </c>
      <c r="I278" s="1" t="s">
        <v>574</v>
      </c>
      <c r="J278" s="1" t="s">
        <v>1414</v>
      </c>
      <c r="K278" s="1" t="s">
        <v>1415</v>
      </c>
      <c r="L278" s="2" t="str">
        <f t="shared" si="5"/>
        <v>Swallow Road, Larkfield, 
MAIDSTONE, 
Kent 
ME20 6PY</v>
      </c>
    </row>
    <row r="279" spans="1:12" x14ac:dyDescent="0.3">
      <c r="A279" s="1">
        <v>886</v>
      </c>
      <c r="B279" s="1">
        <v>5225</v>
      </c>
      <c r="C279" s="1" t="s">
        <v>1416</v>
      </c>
      <c r="D279" s="1" t="s">
        <v>1417</v>
      </c>
      <c r="E279" s="1" t="s">
        <v>20</v>
      </c>
      <c r="F279" s="1" t="s">
        <v>20</v>
      </c>
      <c r="G279" s="1" t="s">
        <v>38</v>
      </c>
      <c r="H279" s="1" t="s">
        <v>22</v>
      </c>
      <c r="I279" s="1" t="s">
        <v>1418</v>
      </c>
      <c r="J279" s="1" t="s">
        <v>1419</v>
      </c>
      <c r="K279" s="1" t="s">
        <v>1420</v>
      </c>
      <c r="L279" s="2" t="str">
        <f t="shared" si="5"/>
        <v>Biggins Wood Road, 
FOLKESTONE, 
Kent 
CT19 4NE</v>
      </c>
    </row>
    <row r="280" spans="1:12" x14ac:dyDescent="0.3">
      <c r="A280" s="1">
        <v>886</v>
      </c>
      <c r="B280" s="1">
        <v>5226</v>
      </c>
      <c r="C280" s="1" t="s">
        <v>1421</v>
      </c>
      <c r="D280" s="1" t="s">
        <v>1422</v>
      </c>
      <c r="E280" s="1" t="s">
        <v>401</v>
      </c>
      <c r="F280" s="1" t="s">
        <v>20</v>
      </c>
      <c r="G280" s="1" t="s">
        <v>67</v>
      </c>
      <c r="H280" s="1" t="s">
        <v>22</v>
      </c>
      <c r="I280" s="1" t="s">
        <v>1423</v>
      </c>
      <c r="J280" s="1" t="s">
        <v>1424</v>
      </c>
      <c r="K280" s="1" t="s">
        <v>1425</v>
      </c>
      <c r="L280" s="2" t="str">
        <f t="shared" si="5"/>
        <v>Highfield Road, Willesborough, 
ASHFORD, 
Kent 
TN24 0JU</v>
      </c>
    </row>
    <row r="281" spans="1:12" x14ac:dyDescent="0.3">
      <c r="A281" s="1">
        <v>886</v>
      </c>
      <c r="B281" s="1">
        <v>5407</v>
      </c>
      <c r="C281" s="1" t="s">
        <v>1427</v>
      </c>
      <c r="D281" s="1" t="s">
        <v>1428</v>
      </c>
      <c r="E281" s="1" t="s">
        <v>20</v>
      </c>
      <c r="F281" s="1" t="s">
        <v>20</v>
      </c>
      <c r="G281" s="1" t="s">
        <v>104</v>
      </c>
      <c r="H281" s="1" t="s">
        <v>22</v>
      </c>
      <c r="I281" s="1" t="s">
        <v>1429</v>
      </c>
      <c r="J281" s="1" t="s">
        <v>1430</v>
      </c>
      <c r="K281" s="1" t="s">
        <v>1431</v>
      </c>
      <c r="L281" s="2" t="str">
        <f t="shared" si="5"/>
        <v>Thong Lane, 
GRAVESEND, 
Kent 
DA12 4LF</v>
      </c>
    </row>
    <row r="282" spans="1:12" x14ac:dyDescent="0.3">
      <c r="A282" s="1">
        <v>886</v>
      </c>
      <c r="B282" s="1">
        <v>5410</v>
      </c>
      <c r="C282" s="1" t="s">
        <v>1850</v>
      </c>
      <c r="D282" s="1" t="s">
        <v>1432</v>
      </c>
      <c r="E282" s="1" t="s">
        <v>20</v>
      </c>
      <c r="F282" s="1" t="s">
        <v>20</v>
      </c>
      <c r="G282" s="1" t="s">
        <v>843</v>
      </c>
      <c r="H282" s="1" t="s">
        <v>22</v>
      </c>
      <c r="I282" s="1" t="s">
        <v>1433</v>
      </c>
      <c r="J282" s="1" t="s">
        <v>1434</v>
      </c>
      <c r="K282" s="1" t="s">
        <v>1435</v>
      </c>
      <c r="L282" s="2" t="str">
        <f t="shared" si="5"/>
        <v>Teapot Lane, 
AYLESFORD, 
Kent 
ME20 7JU</v>
      </c>
    </row>
    <row r="283" spans="1:12" x14ac:dyDescent="0.3">
      <c r="A283" s="1">
        <v>886</v>
      </c>
      <c r="B283" s="1">
        <v>5412</v>
      </c>
      <c r="C283" s="1" t="s">
        <v>1898</v>
      </c>
      <c r="D283" s="1" t="s">
        <v>1436</v>
      </c>
      <c r="E283" s="1" t="s">
        <v>20</v>
      </c>
      <c r="F283" s="1" t="s">
        <v>20</v>
      </c>
      <c r="G283" s="1" t="s">
        <v>62</v>
      </c>
      <c r="H283" s="1" t="s">
        <v>22</v>
      </c>
      <c r="I283" s="1" t="s">
        <v>1437</v>
      </c>
      <c r="J283" s="1" t="s">
        <v>1438</v>
      </c>
      <c r="K283" s="1" t="s">
        <v>1439</v>
      </c>
      <c r="L283" s="2" t="str">
        <f t="shared" si="5"/>
        <v>Nackington Road, 
CANTERBURY, 
Kent 
CT4 7AS</v>
      </c>
    </row>
    <row r="284" spans="1:12" x14ac:dyDescent="0.3">
      <c r="A284" s="1">
        <v>886</v>
      </c>
      <c r="B284" s="1">
        <v>5425</v>
      </c>
      <c r="C284" s="1" t="s">
        <v>1852</v>
      </c>
      <c r="D284" s="1" t="s">
        <v>1440</v>
      </c>
      <c r="E284" s="1" t="s">
        <v>1441</v>
      </c>
      <c r="F284" s="1" t="s">
        <v>20</v>
      </c>
      <c r="G284" s="1" t="s">
        <v>43</v>
      </c>
      <c r="H284" s="1" t="s">
        <v>22</v>
      </c>
      <c r="I284" s="1" t="s">
        <v>1442</v>
      </c>
      <c r="J284" s="1" t="s">
        <v>1443</v>
      </c>
      <c r="K284" s="1" t="s">
        <v>1444</v>
      </c>
      <c r="L284" s="2" t="str">
        <f t="shared" ref="L284:L312" si="6">TRIM(D284&amp;", "&amp;IF(E284="","",E284&amp;", ")&amp;IF(F284="","",F284&amp;", ")&amp;CHAR(10)&amp;G284&amp;", "&amp;CHAR(10)&amp;H284&amp;" "&amp;CHAR(10)&amp;I284)</f>
        <v>Beech Road, East Malling, 
MAIDSTONE, 
Kent 
ME19 6DH</v>
      </c>
    </row>
    <row r="285" spans="1:12" x14ac:dyDescent="0.3">
      <c r="A285" s="1">
        <v>886</v>
      </c>
      <c r="B285" s="1">
        <v>5426</v>
      </c>
      <c r="C285" s="1" t="s">
        <v>1853</v>
      </c>
      <c r="D285" s="1" t="s">
        <v>1445</v>
      </c>
      <c r="E285" s="1" t="s">
        <v>20</v>
      </c>
      <c r="F285" s="1" t="s">
        <v>20</v>
      </c>
      <c r="G285" s="1" t="s">
        <v>62</v>
      </c>
      <c r="H285" s="1" t="s">
        <v>22</v>
      </c>
      <c r="I285" s="1" t="s">
        <v>1446</v>
      </c>
      <c r="J285" s="1" t="s">
        <v>1447</v>
      </c>
      <c r="K285" s="1" t="s">
        <v>1448</v>
      </c>
      <c r="L285" s="2" t="str">
        <f t="shared" si="6"/>
        <v>St Stephens Hill, 
CANTERBURY, 
Kent 
CT2 7AP</v>
      </c>
    </row>
    <row r="286" spans="1:12" x14ac:dyDescent="0.3">
      <c r="A286" s="1">
        <v>886</v>
      </c>
      <c r="B286" s="1">
        <v>5431</v>
      </c>
      <c r="C286" s="1" t="s">
        <v>1449</v>
      </c>
      <c r="D286" s="1" t="s">
        <v>1450</v>
      </c>
      <c r="E286" s="1" t="s">
        <v>20</v>
      </c>
      <c r="F286" s="1" t="s">
        <v>20</v>
      </c>
      <c r="G286" s="1" t="s">
        <v>134</v>
      </c>
      <c r="H286" s="1" t="s">
        <v>22</v>
      </c>
      <c r="I286" s="1" t="s">
        <v>1451</v>
      </c>
      <c r="J286" s="1" t="s">
        <v>1452</v>
      </c>
      <c r="K286" s="1" t="s">
        <v>1453</v>
      </c>
      <c r="L286" s="2" t="str">
        <f t="shared" si="6"/>
        <v>White Cottage Road, 
TONBRIDGE, 
Kent 
TN10 4PU</v>
      </c>
    </row>
    <row r="287" spans="1:12" x14ac:dyDescent="0.3">
      <c r="A287" s="1">
        <v>886</v>
      </c>
      <c r="B287" s="1">
        <v>5447</v>
      </c>
      <c r="C287" s="1" t="s">
        <v>1897</v>
      </c>
      <c r="D287" s="1" t="s">
        <v>1454</v>
      </c>
      <c r="E287" s="1" t="s">
        <v>20</v>
      </c>
      <c r="F287" s="1" t="s">
        <v>20</v>
      </c>
      <c r="G287" s="1" t="s">
        <v>488</v>
      </c>
      <c r="H287" s="1" t="s">
        <v>22</v>
      </c>
      <c r="I287" s="1" t="s">
        <v>1455</v>
      </c>
      <c r="J287" s="1" t="s">
        <v>1456</v>
      </c>
      <c r="K287" s="1" t="s">
        <v>1457</v>
      </c>
      <c r="L287" s="2" t="str">
        <f t="shared" si="6"/>
        <v>Westwood Road, 
BROADSTAIRS, 
Kent 
CT10 2LH</v>
      </c>
    </row>
    <row r="288" spans="1:12" x14ac:dyDescent="0.3">
      <c r="A288" s="1">
        <v>886</v>
      </c>
      <c r="B288" s="1">
        <v>5456</v>
      </c>
      <c r="C288" s="1" t="s">
        <v>1458</v>
      </c>
      <c r="D288" s="1" t="s">
        <v>1459</v>
      </c>
      <c r="E288" s="1" t="s">
        <v>20</v>
      </c>
      <c r="F288" s="1" t="s">
        <v>20</v>
      </c>
      <c r="G288" s="1" t="s">
        <v>21</v>
      </c>
      <c r="H288" s="1" t="s">
        <v>22</v>
      </c>
      <c r="I288" s="1" t="s">
        <v>1460</v>
      </c>
      <c r="J288" s="1" t="s">
        <v>1461</v>
      </c>
      <c r="K288" s="1" t="s">
        <v>1462</v>
      </c>
      <c r="L288" s="2" t="str">
        <f t="shared" si="6"/>
        <v>Colyer Road, 
NORTHFLEET, 
Kent 
DA11 8BG</v>
      </c>
    </row>
    <row r="289" spans="1:12" x14ac:dyDescent="0.3">
      <c r="A289" s="1">
        <v>886</v>
      </c>
      <c r="B289" s="1">
        <v>5459</v>
      </c>
      <c r="C289" s="1" t="s">
        <v>1463</v>
      </c>
      <c r="D289" s="1" t="s">
        <v>1464</v>
      </c>
      <c r="E289" s="1" t="s">
        <v>20</v>
      </c>
      <c r="F289" s="1" t="s">
        <v>20</v>
      </c>
      <c r="G289" s="1" t="s">
        <v>49</v>
      </c>
      <c r="H289" s="1" t="s">
        <v>22</v>
      </c>
      <c r="I289" s="1" t="s">
        <v>1465</v>
      </c>
      <c r="J289" s="1" t="s">
        <v>1466</v>
      </c>
      <c r="K289" s="1" t="s">
        <v>1467</v>
      </c>
      <c r="L289" s="2" t="str">
        <f t="shared" si="6"/>
        <v>Astor Avenue, 
DOVER, 
Kent 
CT17 0DQ</v>
      </c>
    </row>
    <row r="290" spans="1:12" x14ac:dyDescent="0.3">
      <c r="A290" s="1">
        <v>886</v>
      </c>
      <c r="B290" s="1">
        <v>5461</v>
      </c>
      <c r="C290" s="1" t="s">
        <v>1896</v>
      </c>
      <c r="D290" s="1" t="s">
        <v>1468</v>
      </c>
      <c r="E290" s="1" t="s">
        <v>20</v>
      </c>
      <c r="F290" s="1" t="s">
        <v>20</v>
      </c>
      <c r="G290" s="1" t="s">
        <v>104</v>
      </c>
      <c r="H290" s="1" t="s">
        <v>22</v>
      </c>
      <c r="I290" s="1" t="s">
        <v>1469</v>
      </c>
      <c r="J290" s="1" t="s">
        <v>1470</v>
      </c>
      <c r="K290" s="1" t="s">
        <v>1471</v>
      </c>
      <c r="L290" s="2" t="str">
        <f t="shared" si="6"/>
        <v>Rochester Road, 
GRAVESEND, 
Kent 
DA12 2JW</v>
      </c>
    </row>
    <row r="291" spans="1:12" x14ac:dyDescent="0.3">
      <c r="A291" s="1">
        <v>886</v>
      </c>
      <c r="B291" s="1">
        <v>5468</v>
      </c>
      <c r="C291" s="1" t="s">
        <v>1856</v>
      </c>
      <c r="D291" s="1" t="s">
        <v>1472</v>
      </c>
      <c r="E291" s="1" t="s">
        <v>1473</v>
      </c>
      <c r="F291" s="1" t="s">
        <v>20</v>
      </c>
      <c r="G291" s="1" t="s">
        <v>504</v>
      </c>
      <c r="H291" s="1" t="s">
        <v>22</v>
      </c>
      <c r="I291" s="1" t="s">
        <v>1474</v>
      </c>
      <c r="J291" s="1" t="s">
        <v>1475</v>
      </c>
      <c r="K291" s="1" t="s">
        <v>1476</v>
      </c>
      <c r="L291" s="2" t="str">
        <f t="shared" si="6"/>
        <v>Newlands Lane, Off Pysons Rd, 
RAMSGATE, 
Kent 
CT12 6RH</v>
      </c>
    </row>
    <row r="292" spans="1:12" x14ac:dyDescent="0.3">
      <c r="A292" s="1">
        <v>886</v>
      </c>
      <c r="B292" s="1">
        <v>7002</v>
      </c>
      <c r="C292" s="1" t="s">
        <v>1477</v>
      </c>
      <c r="D292" s="1" t="s">
        <v>1478</v>
      </c>
      <c r="E292" s="1" t="s">
        <v>20</v>
      </c>
      <c r="F292" s="1" t="s">
        <v>20</v>
      </c>
      <c r="G292" s="1" t="s">
        <v>1479</v>
      </c>
      <c r="H292" s="1" t="s">
        <v>22</v>
      </c>
      <c r="I292" s="1" t="s">
        <v>1480</v>
      </c>
      <c r="J292" s="1" t="s">
        <v>1481</v>
      </c>
      <c r="K292" s="1" t="s">
        <v>1482</v>
      </c>
      <c r="L292" s="2" t="str">
        <f t="shared" si="6"/>
        <v>Broomhill Road, 
RUSTHALL, 
Kent 
TN3 0TB</v>
      </c>
    </row>
    <row r="293" spans="1:12" x14ac:dyDescent="0.3">
      <c r="A293" s="1">
        <v>886</v>
      </c>
      <c r="B293" s="1">
        <v>7021</v>
      </c>
      <c r="C293" s="1" t="s">
        <v>1483</v>
      </c>
      <c r="D293" s="1" t="s">
        <v>1484</v>
      </c>
      <c r="E293" s="1" t="s">
        <v>20</v>
      </c>
      <c r="F293" s="1" t="s">
        <v>20</v>
      </c>
      <c r="G293" s="1" t="s">
        <v>834</v>
      </c>
      <c r="H293" s="1" t="s">
        <v>22</v>
      </c>
      <c r="I293" s="1" t="s">
        <v>1485</v>
      </c>
      <c r="J293" s="1" t="s">
        <v>1486</v>
      </c>
      <c r="K293" s="1" t="s">
        <v>1487</v>
      </c>
      <c r="L293" s="2" t="str">
        <f t="shared" si="6"/>
        <v>Westerham Road, 
WESTERHAM, 
Kent 
TN16 1QN</v>
      </c>
    </row>
    <row r="294" spans="1:12" x14ac:dyDescent="0.3">
      <c r="A294" s="1">
        <v>886</v>
      </c>
      <c r="B294" s="1">
        <v>7032</v>
      </c>
      <c r="C294" s="1" t="s">
        <v>1488</v>
      </c>
      <c r="D294" s="1" t="s">
        <v>1489</v>
      </c>
      <c r="E294" s="1" t="s">
        <v>20</v>
      </c>
      <c r="F294" s="1" t="s">
        <v>20</v>
      </c>
      <c r="G294" s="1" t="s">
        <v>43</v>
      </c>
      <c r="H294" s="1" t="s">
        <v>22</v>
      </c>
      <c r="I294" s="1" t="s">
        <v>1490</v>
      </c>
      <c r="J294" s="1" t="s">
        <v>1491</v>
      </c>
      <c r="K294" s="1" t="s">
        <v>1492</v>
      </c>
      <c r="L294" s="2" t="str">
        <f t="shared" si="6"/>
        <v>Fant Lane, 
MAIDSTONE, 
Kent 
ME16 8NL</v>
      </c>
    </row>
    <row r="295" spans="1:12" x14ac:dyDescent="0.3">
      <c r="A295" s="1">
        <v>886</v>
      </c>
      <c r="B295" s="1">
        <v>7033</v>
      </c>
      <c r="C295" s="1" t="s">
        <v>1857</v>
      </c>
      <c r="D295" s="1" t="s">
        <v>1493</v>
      </c>
      <c r="E295" s="1" t="s">
        <v>20</v>
      </c>
      <c r="F295" s="1" t="s">
        <v>20</v>
      </c>
      <c r="G295" s="1" t="s">
        <v>718</v>
      </c>
      <c r="H295" s="1" t="s">
        <v>22</v>
      </c>
      <c r="I295" s="1" t="s">
        <v>1494</v>
      </c>
      <c r="J295" s="1" t="s">
        <v>1495</v>
      </c>
      <c r="K295" s="1" t="s">
        <v>1496</v>
      </c>
      <c r="L295" s="2" t="str">
        <f t="shared" si="6"/>
        <v>St Anthonys Way, 
MARGATE, 
Kent 
CT9 3RA</v>
      </c>
    </row>
    <row r="296" spans="1:12" x14ac:dyDescent="0.3">
      <c r="A296" s="1">
        <v>886</v>
      </c>
      <c r="B296" s="1">
        <v>7039</v>
      </c>
      <c r="C296" s="1" t="s">
        <v>1858</v>
      </c>
      <c r="D296" s="1" t="s">
        <v>723</v>
      </c>
      <c r="E296" s="1" t="s">
        <v>20</v>
      </c>
      <c r="F296" s="1" t="s">
        <v>20</v>
      </c>
      <c r="G296" s="1" t="s">
        <v>104</v>
      </c>
      <c r="H296" s="1" t="s">
        <v>22</v>
      </c>
      <c r="I296" s="1" t="s">
        <v>724</v>
      </c>
      <c r="J296" s="1" t="s">
        <v>1497</v>
      </c>
      <c r="K296" s="1" t="s">
        <v>1498</v>
      </c>
      <c r="L296" s="2" t="str">
        <f t="shared" si="6"/>
        <v>Cedar Avenue, 
GRAVESEND, 
Kent 
DA12 5JT</v>
      </c>
    </row>
    <row r="297" spans="1:12" x14ac:dyDescent="0.3">
      <c r="A297" s="1">
        <v>886</v>
      </c>
      <c r="B297" s="1">
        <v>7040</v>
      </c>
      <c r="C297" s="1" t="s">
        <v>1859</v>
      </c>
      <c r="D297" s="1" t="s">
        <v>1472</v>
      </c>
      <c r="E297" s="1" t="s">
        <v>20</v>
      </c>
      <c r="F297" s="1" t="s">
        <v>20</v>
      </c>
      <c r="G297" s="1" t="s">
        <v>504</v>
      </c>
      <c r="H297" s="1" t="s">
        <v>22</v>
      </c>
      <c r="I297" s="1" t="s">
        <v>1474</v>
      </c>
      <c r="J297" s="1" t="s">
        <v>1499</v>
      </c>
      <c r="K297" s="1" t="s">
        <v>1500</v>
      </c>
      <c r="L297" s="2" t="str">
        <f t="shared" si="6"/>
        <v>Newlands Lane, 
RAMSGATE, 
Kent 
CT12 6RH</v>
      </c>
    </row>
    <row r="298" spans="1:12" x14ac:dyDescent="0.3">
      <c r="A298" s="1">
        <v>886</v>
      </c>
      <c r="B298" s="1">
        <v>7041</v>
      </c>
      <c r="C298" s="1" t="s">
        <v>1501</v>
      </c>
      <c r="D298" s="1" t="s">
        <v>1502</v>
      </c>
      <c r="E298" s="1" t="s">
        <v>1503</v>
      </c>
      <c r="F298" s="1" t="s">
        <v>20</v>
      </c>
      <c r="G298" s="1" t="s">
        <v>67</v>
      </c>
      <c r="H298" s="1" t="s">
        <v>22</v>
      </c>
      <c r="I298" s="1" t="s">
        <v>1504</v>
      </c>
      <c r="J298" s="1" t="s">
        <v>1505</v>
      </c>
      <c r="K298" s="1" t="s">
        <v>1506</v>
      </c>
      <c r="L298" s="2" t="str">
        <f t="shared" si="6"/>
        <v>Godinton Lane, Great Chart, 
ASHFORD, 
Kent 
TN23 3BT</v>
      </c>
    </row>
    <row r="299" spans="1:12" x14ac:dyDescent="0.3">
      <c r="A299" s="1">
        <v>886</v>
      </c>
      <c r="B299" s="1">
        <v>7043</v>
      </c>
      <c r="C299" s="1" t="s">
        <v>1895</v>
      </c>
      <c r="D299" s="1" t="s">
        <v>1507</v>
      </c>
      <c r="E299" s="1" t="s">
        <v>20</v>
      </c>
      <c r="F299" s="1" t="s">
        <v>20</v>
      </c>
      <c r="G299" s="1" t="s">
        <v>1508</v>
      </c>
      <c r="H299" s="1" t="s">
        <v>22</v>
      </c>
      <c r="I299" s="1" t="s">
        <v>1509</v>
      </c>
      <c r="J299" s="1" t="s">
        <v>1510</v>
      </c>
      <c r="K299" s="1" t="s">
        <v>20</v>
      </c>
      <c r="L299" s="2" t="str">
        <f t="shared" si="6"/>
        <v>Park Farm Road, 
Folkestone, 
Kent 
CT19 5DN</v>
      </c>
    </row>
    <row r="300" spans="1:12" x14ac:dyDescent="0.3">
      <c r="A300" s="1">
        <v>886</v>
      </c>
      <c r="B300" s="1">
        <v>7044</v>
      </c>
      <c r="C300" s="1" t="s">
        <v>1511</v>
      </c>
      <c r="D300" s="1" t="s">
        <v>447</v>
      </c>
      <c r="E300" s="1" t="s">
        <v>20</v>
      </c>
      <c r="F300" s="1" t="s">
        <v>20</v>
      </c>
      <c r="G300" s="1" t="s">
        <v>736</v>
      </c>
      <c r="H300" s="1" t="s">
        <v>22</v>
      </c>
      <c r="I300" s="1" t="s">
        <v>1112</v>
      </c>
      <c r="J300" s="1" t="s">
        <v>1512</v>
      </c>
      <c r="K300" s="1" t="s">
        <v>1513</v>
      </c>
      <c r="L300" s="2" t="str">
        <f t="shared" si="6"/>
        <v>Main Road, 
LONGFIELD, 
Kent 
DA3 7PW</v>
      </c>
    </row>
    <row r="301" spans="1:12" x14ac:dyDescent="0.3">
      <c r="A301" s="1">
        <v>886</v>
      </c>
      <c r="B301" s="1">
        <v>7045</v>
      </c>
      <c r="C301" s="1" t="s">
        <v>1861</v>
      </c>
      <c r="D301" s="1" t="s">
        <v>1514</v>
      </c>
      <c r="E301" s="1" t="s">
        <v>20</v>
      </c>
      <c r="F301" s="1" t="s">
        <v>20</v>
      </c>
      <c r="G301" s="1" t="s">
        <v>49</v>
      </c>
      <c r="H301" s="1" t="s">
        <v>22</v>
      </c>
      <c r="I301" s="1" t="s">
        <v>1515</v>
      </c>
      <c r="J301" s="1" t="s">
        <v>1516</v>
      </c>
      <c r="K301" s="1" t="s">
        <v>1517</v>
      </c>
      <c r="L301" s="2" t="str">
        <f t="shared" si="6"/>
        <v>Elms Vale Road, 
DOVER, 
Kent 
CT17 9PS</v>
      </c>
    </row>
    <row r="302" spans="1:12" x14ac:dyDescent="0.3">
      <c r="A302" s="1">
        <v>886</v>
      </c>
      <c r="B302" s="1">
        <v>7051</v>
      </c>
      <c r="C302" s="1" t="s">
        <v>1862</v>
      </c>
      <c r="D302" s="1" t="s">
        <v>708</v>
      </c>
      <c r="E302" s="1" t="s">
        <v>20</v>
      </c>
      <c r="F302" s="1" t="s">
        <v>20</v>
      </c>
      <c r="G302" s="1" t="s">
        <v>134</v>
      </c>
      <c r="H302" s="1" t="s">
        <v>22</v>
      </c>
      <c r="I302" s="1" t="s">
        <v>709</v>
      </c>
      <c r="J302" s="1" t="s">
        <v>1518</v>
      </c>
      <c r="K302" s="1" t="s">
        <v>1519</v>
      </c>
      <c r="L302" s="2" t="str">
        <f t="shared" si="6"/>
        <v>Cage Green Road, 
TONBRIDGE, 
Kent 
TN10 4PT</v>
      </c>
    </row>
    <row r="303" spans="1:12" x14ac:dyDescent="0.3">
      <c r="A303" s="1">
        <v>886</v>
      </c>
      <c r="B303" s="1">
        <v>7052</v>
      </c>
      <c r="C303" s="1" t="s">
        <v>1863</v>
      </c>
      <c r="D303" s="1" t="s">
        <v>1520</v>
      </c>
      <c r="E303" s="1" t="s">
        <v>20</v>
      </c>
      <c r="F303" s="1" t="s">
        <v>20</v>
      </c>
      <c r="G303" s="1" t="s">
        <v>892</v>
      </c>
      <c r="H303" s="1" t="s">
        <v>22</v>
      </c>
      <c r="I303" s="1" t="s">
        <v>1521</v>
      </c>
      <c r="J303" s="1" t="s">
        <v>1522</v>
      </c>
      <c r="K303" s="1" t="s">
        <v>1523</v>
      </c>
      <c r="L303" s="2" t="str">
        <f t="shared" si="6"/>
        <v>Borough Green Road, 
WROTHAM, 
Kent 
TN15 7RD</v>
      </c>
    </row>
    <row r="304" spans="1:12" x14ac:dyDescent="0.3">
      <c r="A304" s="1">
        <v>886</v>
      </c>
      <c r="B304" s="1">
        <v>7056</v>
      </c>
      <c r="C304" s="1" t="s">
        <v>1524</v>
      </c>
      <c r="D304" s="1" t="s">
        <v>1525</v>
      </c>
      <c r="E304" s="1" t="s">
        <v>20</v>
      </c>
      <c r="F304" s="1" t="s">
        <v>20</v>
      </c>
      <c r="G304" s="1" t="s">
        <v>43</v>
      </c>
      <c r="H304" s="1" t="s">
        <v>22</v>
      </c>
      <c r="I304" s="1" t="s">
        <v>1526</v>
      </c>
      <c r="J304" s="1" t="s">
        <v>1527</v>
      </c>
      <c r="K304" s="1" t="s">
        <v>1528</v>
      </c>
      <c r="L304" s="2" t="str">
        <f t="shared" si="6"/>
        <v>Boughton Lane, 
MAIDSTONE, 
Kent 
ME15 9QF</v>
      </c>
    </row>
    <row r="305" spans="1:12" x14ac:dyDescent="0.3">
      <c r="A305" s="1">
        <v>886</v>
      </c>
      <c r="B305" s="1">
        <v>7058</v>
      </c>
      <c r="C305" s="1" t="s">
        <v>1529</v>
      </c>
      <c r="D305" s="1" t="s">
        <v>1530</v>
      </c>
      <c r="E305" s="1" t="s">
        <v>20</v>
      </c>
      <c r="F305" s="1" t="s">
        <v>20</v>
      </c>
      <c r="G305" s="1" t="s">
        <v>488</v>
      </c>
      <c r="H305" s="1" t="s">
        <v>22</v>
      </c>
      <c r="I305" s="1" t="s">
        <v>1531</v>
      </c>
      <c r="J305" s="1" t="s">
        <v>1532</v>
      </c>
      <c r="K305" s="1" t="s">
        <v>1533</v>
      </c>
      <c r="L305" s="2" t="str">
        <f t="shared" si="6"/>
        <v>70 Stone Road, 
BROADSTAIRS, 
Kent 
CT10 1EB</v>
      </c>
    </row>
    <row r="306" spans="1:12" x14ac:dyDescent="0.3">
      <c r="A306" s="1">
        <v>886</v>
      </c>
      <c r="B306" s="1">
        <v>7062</v>
      </c>
      <c r="C306" s="1" t="s">
        <v>1864</v>
      </c>
      <c r="D306" s="1" t="s">
        <v>1534</v>
      </c>
      <c r="E306" s="1" t="s">
        <v>20</v>
      </c>
      <c r="F306" s="1" t="s">
        <v>20</v>
      </c>
      <c r="G306" s="1" t="s">
        <v>62</v>
      </c>
      <c r="H306" s="1" t="s">
        <v>22</v>
      </c>
      <c r="I306" s="1" t="s">
        <v>1535</v>
      </c>
      <c r="J306" s="1" t="s">
        <v>1536</v>
      </c>
      <c r="K306" s="1" t="s">
        <v>1537</v>
      </c>
      <c r="L306" s="2" t="str">
        <f t="shared" si="6"/>
        <v>Cambridge Road, 
CANTERBURY, 
Kent 
CT1 3QQ</v>
      </c>
    </row>
    <row r="307" spans="1:12" x14ac:dyDescent="0.3">
      <c r="A307" s="1">
        <v>886</v>
      </c>
      <c r="B307" s="1">
        <v>7063</v>
      </c>
      <c r="C307" s="1" t="s">
        <v>1865</v>
      </c>
      <c r="D307" s="1" t="s">
        <v>1538</v>
      </c>
      <c r="E307" s="1" t="s">
        <v>1539</v>
      </c>
      <c r="F307" s="1" t="s">
        <v>20</v>
      </c>
      <c r="G307" s="1" t="s">
        <v>62</v>
      </c>
      <c r="H307" s="1" t="s">
        <v>22</v>
      </c>
      <c r="I307" s="1" t="s">
        <v>1540</v>
      </c>
      <c r="J307" s="1" t="s">
        <v>1541</v>
      </c>
      <c r="K307" s="1" t="s">
        <v>1542</v>
      </c>
      <c r="L307" s="2" t="str">
        <f t="shared" si="6"/>
        <v>Holme Oak Close, Nunnery Fields, 
CANTERBURY, 
Kent 
CT1 3JJ</v>
      </c>
    </row>
    <row r="308" spans="1:12" x14ac:dyDescent="0.3">
      <c r="A308" s="1">
        <v>886</v>
      </c>
      <c r="B308" s="1">
        <v>7067</v>
      </c>
      <c r="C308" s="1" t="s">
        <v>1543</v>
      </c>
      <c r="D308" s="1" t="s">
        <v>606</v>
      </c>
      <c r="E308" s="1" t="s">
        <v>1544</v>
      </c>
      <c r="F308" s="1" t="s">
        <v>20</v>
      </c>
      <c r="G308" s="1" t="s">
        <v>49</v>
      </c>
      <c r="H308" s="1" t="s">
        <v>22</v>
      </c>
      <c r="I308" s="1" t="s">
        <v>608</v>
      </c>
      <c r="J308" s="1" t="s">
        <v>1545</v>
      </c>
      <c r="K308" s="1" t="s">
        <v>1546</v>
      </c>
      <c r="L308" s="2" t="str">
        <f t="shared" si="6"/>
        <v>Sea Street, St Margarets-at-Cliffe, 
DOVER, 
Kent 
CT15 6SS</v>
      </c>
    </row>
    <row r="309" spans="1:12" x14ac:dyDescent="0.3">
      <c r="A309" s="1">
        <v>886</v>
      </c>
      <c r="B309" s="1">
        <v>7069</v>
      </c>
      <c r="C309" s="1" t="s">
        <v>1866</v>
      </c>
      <c r="D309" s="1" t="s">
        <v>1547</v>
      </c>
      <c r="E309" s="1" t="s">
        <v>20</v>
      </c>
      <c r="F309" s="1" t="s">
        <v>20</v>
      </c>
      <c r="G309" s="1" t="s">
        <v>67</v>
      </c>
      <c r="H309" s="1" t="s">
        <v>22</v>
      </c>
      <c r="I309" s="1" t="s">
        <v>1548</v>
      </c>
      <c r="J309" s="1" t="s">
        <v>1549</v>
      </c>
      <c r="K309" s="1" t="s">
        <v>1550</v>
      </c>
      <c r="L309" s="2" t="str">
        <f t="shared" si="6"/>
        <v>Clockhouse, 
ASHFORD, 
Kent 
TN23 4ER</v>
      </c>
    </row>
    <row r="310" spans="1:12" x14ac:dyDescent="0.3">
      <c r="A310" s="1">
        <v>886</v>
      </c>
      <c r="B310" s="1">
        <v>7070</v>
      </c>
      <c r="C310" s="1" t="s">
        <v>1867</v>
      </c>
      <c r="D310" s="1" t="s">
        <v>1551</v>
      </c>
      <c r="E310" s="1" t="s">
        <v>20</v>
      </c>
      <c r="F310" s="1" t="s">
        <v>20</v>
      </c>
      <c r="G310" s="1" t="s">
        <v>180</v>
      </c>
      <c r="H310" s="1" t="s">
        <v>22</v>
      </c>
      <c r="I310" s="1" t="s">
        <v>1552</v>
      </c>
      <c r="J310" s="1" t="s">
        <v>1553</v>
      </c>
      <c r="K310" s="1" t="s">
        <v>1554</v>
      </c>
      <c r="L310" s="2" t="str">
        <f t="shared" si="6"/>
        <v>Pembury Road, 
TUNBRIDGE WELLS, 
Kent 
TN2 4NE</v>
      </c>
    </row>
    <row r="311" spans="1:12" x14ac:dyDescent="0.3">
      <c r="A311" s="1">
        <v>886</v>
      </c>
      <c r="B311" s="1">
        <v>7072</v>
      </c>
      <c r="C311" s="1" t="s">
        <v>1868</v>
      </c>
      <c r="D311" s="1" t="s">
        <v>1555</v>
      </c>
      <c r="E311" s="1" t="s">
        <v>20</v>
      </c>
      <c r="F311" s="1" t="s">
        <v>20</v>
      </c>
      <c r="G311" s="1" t="s">
        <v>30</v>
      </c>
      <c r="H311" s="1" t="s">
        <v>22</v>
      </c>
      <c r="I311" s="1" t="s">
        <v>1556</v>
      </c>
      <c r="J311" s="1" t="s">
        <v>1557</v>
      </c>
      <c r="K311" s="1" t="s">
        <v>1558</v>
      </c>
      <c r="L311" s="2" t="str">
        <f t="shared" si="6"/>
        <v>Swanstree Avenue, 
SITTINGBOURNE, 
Kent 
ME10 4NL</v>
      </c>
    </row>
    <row r="312" spans="1:12" x14ac:dyDescent="0.3">
      <c r="A312" s="1">
        <v>886</v>
      </c>
      <c r="B312" s="1">
        <v>7073</v>
      </c>
      <c r="C312" s="1" t="s">
        <v>1869</v>
      </c>
      <c r="D312" s="1" t="s">
        <v>1559</v>
      </c>
      <c r="E312" s="1" t="s">
        <v>20</v>
      </c>
      <c r="F312" s="1" t="s">
        <v>20</v>
      </c>
      <c r="G312" s="1" t="s">
        <v>1560</v>
      </c>
      <c r="H312" s="1" t="s">
        <v>22</v>
      </c>
      <c r="I312" s="1" t="s">
        <v>1561</v>
      </c>
      <c r="J312" s="1" t="s">
        <v>1562</v>
      </c>
      <c r="K312" s="1" t="s">
        <v>1563</v>
      </c>
      <c r="L312" s="2" t="str">
        <f t="shared" si="6"/>
        <v>Ozengell Place, 
Ramsgate, 
Kent 
CT12 6FH</v>
      </c>
    </row>
  </sheetData>
  <autoFilter ref="A1:L312" xr:uid="{4E08C74D-07CE-465C-A6EA-874FF00179E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F5200-12D5-4603-ACF3-BCE74BE8D247}">
  <sheetPr codeName="Sheet2"/>
  <dimension ref="A1:M784"/>
  <sheetViews>
    <sheetView workbookViewId="0">
      <selection activeCell="L11" sqref="L11"/>
    </sheetView>
  </sheetViews>
  <sheetFormatPr defaultColWidth="9.109375" defaultRowHeight="15" x14ac:dyDescent="0.25"/>
  <cols>
    <col min="1" max="1" width="10" style="3" bestFit="1" customWidth="1"/>
    <col min="2" max="2" width="10.88671875" style="3" bestFit="1" customWidth="1"/>
    <col min="3" max="3" width="19.44140625" style="3" bestFit="1" customWidth="1"/>
    <col min="4" max="4" width="18.6640625" style="3" bestFit="1" customWidth="1"/>
    <col min="5" max="5" width="9.88671875" style="3" bestFit="1" customWidth="1"/>
    <col min="6" max="6" width="10" style="3" bestFit="1" customWidth="1"/>
    <col min="7" max="7" width="8.5546875" style="3" bestFit="1" customWidth="1"/>
    <col min="8" max="8" width="9.109375" style="3"/>
    <col min="9" max="9" width="12.6640625" style="3" bestFit="1" customWidth="1"/>
    <col min="10" max="10" width="9.109375" style="3"/>
    <col min="11" max="11" width="12.109375" style="3" bestFit="1" customWidth="1"/>
    <col min="12" max="12" width="16.109375" style="3" bestFit="1" customWidth="1"/>
    <col min="13" max="13" width="6.44140625" style="3" bestFit="1" customWidth="1"/>
    <col min="14" max="16384" width="9.109375" style="3"/>
  </cols>
  <sheetData>
    <row r="1" spans="1:13" x14ac:dyDescent="0.25">
      <c r="A1" s="3" t="s">
        <v>1565</v>
      </c>
      <c r="B1" s="3" t="s">
        <v>1565</v>
      </c>
      <c r="C1" s="3" t="s">
        <v>1566</v>
      </c>
      <c r="D1" s="3" t="s">
        <v>1567</v>
      </c>
      <c r="E1" s="3" t="s">
        <v>1569</v>
      </c>
      <c r="F1" s="3" t="s">
        <v>1570</v>
      </c>
      <c r="G1" s="3" t="s">
        <v>1567</v>
      </c>
      <c r="H1" s="3" t="s">
        <v>1619</v>
      </c>
      <c r="I1" s="4">
        <f ca="1">TODAY()</f>
        <v>45734</v>
      </c>
      <c r="K1" s="5" t="s">
        <v>1568</v>
      </c>
      <c r="L1" s="5"/>
      <c r="M1" s="6">
        <v>100</v>
      </c>
    </row>
    <row r="2" spans="1:13" ht="15.6" x14ac:dyDescent="0.3">
      <c r="A2" s="3" t="s">
        <v>1566</v>
      </c>
      <c r="B2" s="3" t="s">
        <v>1569</v>
      </c>
      <c r="C2" s="3" t="s">
        <v>1570</v>
      </c>
      <c r="D2" s="3" t="s">
        <v>1571</v>
      </c>
      <c r="E2" s="3" t="s">
        <v>1578</v>
      </c>
      <c r="F2" s="3" t="s">
        <v>1573</v>
      </c>
      <c r="G2" s="3" t="s">
        <v>1573</v>
      </c>
      <c r="H2" s="3">
        <v>12</v>
      </c>
      <c r="I2" s="4">
        <f ca="1">I1+1</f>
        <v>45735</v>
      </c>
      <c r="K2" s="7" t="s">
        <v>1574</v>
      </c>
      <c r="L2" s="8" t="s">
        <v>1575</v>
      </c>
      <c r="M2" s="7"/>
    </row>
    <row r="3" spans="1:13" x14ac:dyDescent="0.25">
      <c r="A3" s="3" t="s">
        <v>1567</v>
      </c>
      <c r="B3" s="3" t="s">
        <v>1570</v>
      </c>
      <c r="C3" s="3" t="s">
        <v>1576</v>
      </c>
      <c r="E3" s="3" t="s">
        <v>1572</v>
      </c>
      <c r="F3" s="3" t="s">
        <v>1578</v>
      </c>
      <c r="G3" s="3" t="s">
        <v>1578</v>
      </c>
      <c r="H3" s="3">
        <v>24</v>
      </c>
      <c r="I3" s="4">
        <f ca="1">I2+1</f>
        <v>45736</v>
      </c>
      <c r="K3" s="9">
        <v>0.01</v>
      </c>
      <c r="L3" s="10">
        <v>100000</v>
      </c>
      <c r="M3" s="11">
        <v>200</v>
      </c>
    </row>
    <row r="4" spans="1:13" x14ac:dyDescent="0.25">
      <c r="E4" s="3" t="s">
        <v>1577</v>
      </c>
      <c r="F4" s="3" t="s">
        <v>1572</v>
      </c>
      <c r="G4" s="3" t="s">
        <v>1572</v>
      </c>
      <c r="H4" s="3">
        <v>36</v>
      </c>
      <c r="I4" s="4">
        <f ca="1">I3+1</f>
        <v>45737</v>
      </c>
      <c r="K4" s="9">
        <v>101000</v>
      </c>
      <c r="L4" s="10">
        <v>250000</v>
      </c>
      <c r="M4" s="11">
        <v>300</v>
      </c>
    </row>
    <row r="5" spans="1:13" x14ac:dyDescent="0.25">
      <c r="E5" s="3" t="s">
        <v>1579</v>
      </c>
      <c r="G5" s="3" t="s">
        <v>1577</v>
      </c>
      <c r="H5" s="3">
        <v>48</v>
      </c>
      <c r="I5" s="4">
        <f ca="1">I4+1</f>
        <v>45738</v>
      </c>
      <c r="K5" s="9">
        <v>251000</v>
      </c>
      <c r="L5" s="10">
        <v>500000</v>
      </c>
      <c r="M5" s="11">
        <v>400</v>
      </c>
    </row>
    <row r="6" spans="1:13" x14ac:dyDescent="0.25">
      <c r="E6" s="3" t="s">
        <v>1580</v>
      </c>
      <c r="G6" s="3" t="s">
        <v>1579</v>
      </c>
      <c r="H6" s="3">
        <v>60</v>
      </c>
      <c r="I6" s="4">
        <f ca="1">I5+1</f>
        <v>45739</v>
      </c>
      <c r="K6" s="9">
        <v>501000</v>
      </c>
      <c r="L6" s="10">
        <v>999999999</v>
      </c>
      <c r="M6" s="11">
        <v>500</v>
      </c>
    </row>
    <row r="7" spans="1:13" x14ac:dyDescent="0.25">
      <c r="E7" s="3" t="s">
        <v>1581</v>
      </c>
      <c r="G7" s="3" t="s">
        <v>1580</v>
      </c>
      <c r="H7" s="3">
        <v>72</v>
      </c>
      <c r="I7" s="4">
        <f t="shared" ref="I7:I70" ca="1" si="0">I6+1</f>
        <v>45740</v>
      </c>
      <c r="K7" s="9"/>
      <c r="L7" s="10"/>
      <c r="M7" s="11"/>
    </row>
    <row r="8" spans="1:13" x14ac:dyDescent="0.25">
      <c r="G8" s="3" t="s">
        <v>1581</v>
      </c>
      <c r="H8" s="3">
        <v>84</v>
      </c>
      <c r="I8" s="4">
        <f t="shared" ca="1" si="0"/>
        <v>45741</v>
      </c>
    </row>
    <row r="9" spans="1:13" x14ac:dyDescent="0.25">
      <c r="G9" s="3" t="s">
        <v>1582</v>
      </c>
      <c r="H9" s="3">
        <v>96</v>
      </c>
      <c r="I9" s="4">
        <f t="shared" ca="1" si="0"/>
        <v>45742</v>
      </c>
    </row>
    <row r="10" spans="1:13" ht="18" x14ac:dyDescent="0.4">
      <c r="G10" s="3" t="s">
        <v>1583</v>
      </c>
      <c r="H10" s="3">
        <v>108</v>
      </c>
      <c r="I10" s="4">
        <f t="shared" ca="1" si="0"/>
        <v>45743</v>
      </c>
      <c r="K10" s="3">
        <f>'Loan Application'!D50</f>
        <v>0</v>
      </c>
      <c r="L10" s="114" t="s">
        <v>1871</v>
      </c>
    </row>
    <row r="11" spans="1:13" ht="18" x14ac:dyDescent="0.4">
      <c r="I11" s="4">
        <f t="shared" ca="1" si="0"/>
        <v>45744</v>
      </c>
      <c r="K11" s="3" t="str">
        <f>IF(AND(K10&gt;=K3,K10&lt;=L3),M3,IF(AND(K10&gt;=K4,K10&lt;=L4),M4,IF(AND(K10&gt;=K5,K10&lt;=L5),M5,IF(AND(K10&gt;=K6,K10&lt;=L6),M6,""))))</f>
        <v/>
      </c>
      <c r="L11" s="114" t="s">
        <v>1870</v>
      </c>
    </row>
    <row r="12" spans="1:13" x14ac:dyDescent="0.25">
      <c r="I12" s="4">
        <f t="shared" ca="1" si="0"/>
        <v>45745</v>
      </c>
    </row>
    <row r="13" spans="1:13" x14ac:dyDescent="0.25">
      <c r="I13" s="4">
        <f t="shared" ca="1" si="0"/>
        <v>45746</v>
      </c>
    </row>
    <row r="14" spans="1:13" x14ac:dyDescent="0.25">
      <c r="I14" s="4">
        <f t="shared" ca="1" si="0"/>
        <v>45747</v>
      </c>
      <c r="K14" s="5"/>
      <c r="L14" s="5"/>
      <c r="M14" s="5"/>
    </row>
    <row r="15" spans="1:13" x14ac:dyDescent="0.25">
      <c r="I15" s="4">
        <f t="shared" ca="1" si="0"/>
        <v>45748</v>
      </c>
      <c r="K15" s="5"/>
      <c r="L15" s="5"/>
      <c r="M15" s="5"/>
    </row>
    <row r="16" spans="1:13" x14ac:dyDescent="0.25">
      <c r="I16" s="4">
        <f t="shared" ca="1" si="0"/>
        <v>45749</v>
      </c>
      <c r="K16" s="5"/>
      <c r="L16" s="5"/>
      <c r="M16" s="5"/>
    </row>
    <row r="17" spans="9:13" x14ac:dyDescent="0.25">
      <c r="I17" s="4">
        <f t="shared" ca="1" si="0"/>
        <v>45750</v>
      </c>
      <c r="K17" s="5"/>
      <c r="L17" s="5"/>
      <c r="M17" s="5"/>
    </row>
    <row r="18" spans="9:13" x14ac:dyDescent="0.25">
      <c r="I18" s="4">
        <f t="shared" ca="1" si="0"/>
        <v>45751</v>
      </c>
      <c r="K18" s="5"/>
      <c r="L18" s="5"/>
      <c r="M18" s="5"/>
    </row>
    <row r="19" spans="9:13" x14ac:dyDescent="0.25">
      <c r="I19" s="4">
        <f t="shared" ca="1" si="0"/>
        <v>45752</v>
      </c>
      <c r="K19" s="5"/>
      <c r="L19" s="5"/>
      <c r="M19" s="5"/>
    </row>
    <row r="20" spans="9:13" x14ac:dyDescent="0.25">
      <c r="I20" s="4">
        <f t="shared" ca="1" si="0"/>
        <v>45753</v>
      </c>
      <c r="K20" s="5"/>
      <c r="L20" s="5"/>
      <c r="M20" s="5"/>
    </row>
    <row r="21" spans="9:13" x14ac:dyDescent="0.25">
      <c r="I21" s="4">
        <f t="shared" ca="1" si="0"/>
        <v>45754</v>
      </c>
      <c r="K21" s="5"/>
      <c r="L21" s="5"/>
      <c r="M21" s="5"/>
    </row>
    <row r="22" spans="9:13" x14ac:dyDescent="0.25">
      <c r="I22" s="4">
        <f t="shared" ca="1" si="0"/>
        <v>45755</v>
      </c>
    </row>
    <row r="23" spans="9:13" x14ac:dyDescent="0.25">
      <c r="I23" s="4">
        <f t="shared" ca="1" si="0"/>
        <v>45756</v>
      </c>
    </row>
    <row r="24" spans="9:13" x14ac:dyDescent="0.25">
      <c r="I24" s="4">
        <f t="shared" ca="1" si="0"/>
        <v>45757</v>
      </c>
    </row>
    <row r="25" spans="9:13" x14ac:dyDescent="0.25">
      <c r="I25" s="4">
        <f t="shared" ca="1" si="0"/>
        <v>45758</v>
      </c>
    </row>
    <row r="26" spans="9:13" x14ac:dyDescent="0.25">
      <c r="I26" s="4">
        <f t="shared" ca="1" si="0"/>
        <v>45759</v>
      </c>
    </row>
    <row r="27" spans="9:13" x14ac:dyDescent="0.25">
      <c r="I27" s="4">
        <f t="shared" ca="1" si="0"/>
        <v>45760</v>
      </c>
    </row>
    <row r="28" spans="9:13" x14ac:dyDescent="0.25">
      <c r="I28" s="4">
        <f t="shared" ca="1" si="0"/>
        <v>45761</v>
      </c>
    </row>
    <row r="29" spans="9:13" x14ac:dyDescent="0.25">
      <c r="I29" s="4">
        <f t="shared" ca="1" si="0"/>
        <v>45762</v>
      </c>
    </row>
    <row r="30" spans="9:13" x14ac:dyDescent="0.25">
      <c r="I30" s="4">
        <f t="shared" ca="1" si="0"/>
        <v>45763</v>
      </c>
    </row>
    <row r="31" spans="9:13" x14ac:dyDescent="0.25">
      <c r="I31" s="4">
        <f t="shared" ca="1" si="0"/>
        <v>45764</v>
      </c>
    </row>
    <row r="32" spans="9:13" x14ac:dyDescent="0.25">
      <c r="I32" s="4">
        <f t="shared" ca="1" si="0"/>
        <v>45765</v>
      </c>
    </row>
    <row r="33" spans="9:9" x14ac:dyDescent="0.25">
      <c r="I33" s="4">
        <f t="shared" ca="1" si="0"/>
        <v>45766</v>
      </c>
    </row>
    <row r="34" spans="9:9" x14ac:dyDescent="0.25">
      <c r="I34" s="4">
        <f t="shared" ca="1" si="0"/>
        <v>45767</v>
      </c>
    </row>
    <row r="35" spans="9:9" x14ac:dyDescent="0.25">
      <c r="I35" s="4">
        <f t="shared" ca="1" si="0"/>
        <v>45768</v>
      </c>
    </row>
    <row r="36" spans="9:9" x14ac:dyDescent="0.25">
      <c r="I36" s="4">
        <f t="shared" ca="1" si="0"/>
        <v>45769</v>
      </c>
    </row>
    <row r="37" spans="9:9" x14ac:dyDescent="0.25">
      <c r="I37" s="4">
        <f t="shared" ca="1" si="0"/>
        <v>45770</v>
      </c>
    </row>
    <row r="38" spans="9:9" x14ac:dyDescent="0.25">
      <c r="I38" s="4">
        <f t="shared" ca="1" si="0"/>
        <v>45771</v>
      </c>
    </row>
    <row r="39" spans="9:9" x14ac:dyDescent="0.25">
      <c r="I39" s="4">
        <f t="shared" ca="1" si="0"/>
        <v>45772</v>
      </c>
    </row>
    <row r="40" spans="9:9" x14ac:dyDescent="0.25">
      <c r="I40" s="4">
        <f t="shared" ca="1" si="0"/>
        <v>45773</v>
      </c>
    </row>
    <row r="41" spans="9:9" x14ac:dyDescent="0.25">
      <c r="I41" s="4">
        <f t="shared" ca="1" si="0"/>
        <v>45774</v>
      </c>
    </row>
    <row r="42" spans="9:9" x14ac:dyDescent="0.25">
      <c r="I42" s="4">
        <f t="shared" ca="1" si="0"/>
        <v>45775</v>
      </c>
    </row>
    <row r="43" spans="9:9" x14ac:dyDescent="0.25">
      <c r="I43" s="4">
        <f t="shared" ca="1" si="0"/>
        <v>45776</v>
      </c>
    </row>
    <row r="44" spans="9:9" x14ac:dyDescent="0.25">
      <c r="I44" s="4">
        <f t="shared" ca="1" si="0"/>
        <v>45777</v>
      </c>
    </row>
    <row r="45" spans="9:9" x14ac:dyDescent="0.25">
      <c r="I45" s="4">
        <f t="shared" ca="1" si="0"/>
        <v>45778</v>
      </c>
    </row>
    <row r="46" spans="9:9" x14ac:dyDescent="0.25">
      <c r="I46" s="4">
        <f t="shared" ca="1" si="0"/>
        <v>45779</v>
      </c>
    </row>
    <row r="47" spans="9:9" x14ac:dyDescent="0.25">
      <c r="I47" s="4">
        <f t="shared" ca="1" si="0"/>
        <v>45780</v>
      </c>
    </row>
    <row r="48" spans="9:9" x14ac:dyDescent="0.25">
      <c r="I48" s="4">
        <f t="shared" ca="1" si="0"/>
        <v>45781</v>
      </c>
    </row>
    <row r="49" spans="9:9" x14ac:dyDescent="0.25">
      <c r="I49" s="4">
        <f t="shared" ca="1" si="0"/>
        <v>45782</v>
      </c>
    </row>
    <row r="50" spans="9:9" x14ac:dyDescent="0.25">
      <c r="I50" s="4">
        <f t="shared" ca="1" si="0"/>
        <v>45783</v>
      </c>
    </row>
    <row r="51" spans="9:9" x14ac:dyDescent="0.25">
      <c r="I51" s="4">
        <f t="shared" ca="1" si="0"/>
        <v>45784</v>
      </c>
    </row>
    <row r="52" spans="9:9" x14ac:dyDescent="0.25">
      <c r="I52" s="4">
        <f t="shared" ca="1" si="0"/>
        <v>45785</v>
      </c>
    </row>
    <row r="53" spans="9:9" x14ac:dyDescent="0.25">
      <c r="I53" s="4">
        <f t="shared" ca="1" si="0"/>
        <v>45786</v>
      </c>
    </row>
    <row r="54" spans="9:9" x14ac:dyDescent="0.25">
      <c r="I54" s="4">
        <f t="shared" ca="1" si="0"/>
        <v>45787</v>
      </c>
    </row>
    <row r="55" spans="9:9" x14ac:dyDescent="0.25">
      <c r="I55" s="4">
        <f t="shared" ca="1" si="0"/>
        <v>45788</v>
      </c>
    </row>
    <row r="56" spans="9:9" x14ac:dyDescent="0.25">
      <c r="I56" s="4">
        <f t="shared" ca="1" si="0"/>
        <v>45789</v>
      </c>
    </row>
    <row r="57" spans="9:9" x14ac:dyDescent="0.25">
      <c r="I57" s="4">
        <f t="shared" ca="1" si="0"/>
        <v>45790</v>
      </c>
    </row>
    <row r="58" spans="9:9" x14ac:dyDescent="0.25">
      <c r="I58" s="4">
        <f t="shared" ca="1" si="0"/>
        <v>45791</v>
      </c>
    </row>
    <row r="59" spans="9:9" x14ac:dyDescent="0.25">
      <c r="I59" s="4">
        <f t="shared" ca="1" si="0"/>
        <v>45792</v>
      </c>
    </row>
    <row r="60" spans="9:9" x14ac:dyDescent="0.25">
      <c r="I60" s="4">
        <f t="shared" ca="1" si="0"/>
        <v>45793</v>
      </c>
    </row>
    <row r="61" spans="9:9" x14ac:dyDescent="0.25">
      <c r="I61" s="4">
        <f t="shared" ca="1" si="0"/>
        <v>45794</v>
      </c>
    </row>
    <row r="62" spans="9:9" x14ac:dyDescent="0.25">
      <c r="I62" s="4">
        <f t="shared" ca="1" si="0"/>
        <v>45795</v>
      </c>
    </row>
    <row r="63" spans="9:9" x14ac:dyDescent="0.25">
      <c r="I63" s="4">
        <f t="shared" ca="1" si="0"/>
        <v>45796</v>
      </c>
    </row>
    <row r="64" spans="9:9" x14ac:dyDescent="0.25">
      <c r="I64" s="4">
        <f t="shared" ca="1" si="0"/>
        <v>45797</v>
      </c>
    </row>
    <row r="65" spans="9:9" x14ac:dyDescent="0.25">
      <c r="I65" s="4">
        <f t="shared" ca="1" si="0"/>
        <v>45798</v>
      </c>
    </row>
    <row r="66" spans="9:9" x14ac:dyDescent="0.25">
      <c r="I66" s="4">
        <f t="shared" ca="1" si="0"/>
        <v>45799</v>
      </c>
    </row>
    <row r="67" spans="9:9" x14ac:dyDescent="0.25">
      <c r="I67" s="4">
        <f t="shared" ca="1" si="0"/>
        <v>45800</v>
      </c>
    </row>
    <row r="68" spans="9:9" x14ac:dyDescent="0.25">
      <c r="I68" s="4">
        <f t="shared" ca="1" si="0"/>
        <v>45801</v>
      </c>
    </row>
    <row r="69" spans="9:9" x14ac:dyDescent="0.25">
      <c r="I69" s="4">
        <f t="shared" ca="1" si="0"/>
        <v>45802</v>
      </c>
    </row>
    <row r="70" spans="9:9" x14ac:dyDescent="0.25">
      <c r="I70" s="4">
        <f t="shared" ca="1" si="0"/>
        <v>45803</v>
      </c>
    </row>
    <row r="71" spans="9:9" x14ac:dyDescent="0.25">
      <c r="I71" s="4">
        <f t="shared" ref="I71:I134" ca="1" si="1">I70+1</f>
        <v>45804</v>
      </c>
    </row>
    <row r="72" spans="9:9" x14ac:dyDescent="0.25">
      <c r="I72" s="4">
        <f t="shared" ca="1" si="1"/>
        <v>45805</v>
      </c>
    </row>
    <row r="73" spans="9:9" x14ac:dyDescent="0.25">
      <c r="I73" s="4">
        <f t="shared" ca="1" si="1"/>
        <v>45806</v>
      </c>
    </row>
    <row r="74" spans="9:9" x14ac:dyDescent="0.25">
      <c r="I74" s="4">
        <f t="shared" ca="1" si="1"/>
        <v>45807</v>
      </c>
    </row>
    <row r="75" spans="9:9" x14ac:dyDescent="0.25">
      <c r="I75" s="4">
        <f t="shared" ca="1" si="1"/>
        <v>45808</v>
      </c>
    </row>
    <row r="76" spans="9:9" x14ac:dyDescent="0.25">
      <c r="I76" s="4">
        <f t="shared" ca="1" si="1"/>
        <v>45809</v>
      </c>
    </row>
    <row r="77" spans="9:9" x14ac:dyDescent="0.25">
      <c r="I77" s="4">
        <f t="shared" ca="1" si="1"/>
        <v>45810</v>
      </c>
    </row>
    <row r="78" spans="9:9" x14ac:dyDescent="0.25">
      <c r="I78" s="4">
        <f t="shared" ca="1" si="1"/>
        <v>45811</v>
      </c>
    </row>
    <row r="79" spans="9:9" x14ac:dyDescent="0.25">
      <c r="I79" s="4">
        <f t="shared" ca="1" si="1"/>
        <v>45812</v>
      </c>
    </row>
    <row r="80" spans="9:9" x14ac:dyDescent="0.25">
      <c r="I80" s="4">
        <f t="shared" ca="1" si="1"/>
        <v>45813</v>
      </c>
    </row>
    <row r="81" spans="9:9" x14ac:dyDescent="0.25">
      <c r="I81" s="4">
        <f t="shared" ca="1" si="1"/>
        <v>45814</v>
      </c>
    </row>
    <row r="82" spans="9:9" x14ac:dyDescent="0.25">
      <c r="I82" s="4">
        <f t="shared" ca="1" si="1"/>
        <v>45815</v>
      </c>
    </row>
    <row r="83" spans="9:9" x14ac:dyDescent="0.25">
      <c r="I83" s="4">
        <f t="shared" ca="1" si="1"/>
        <v>45816</v>
      </c>
    </row>
    <row r="84" spans="9:9" x14ac:dyDescent="0.25">
      <c r="I84" s="4">
        <f t="shared" ca="1" si="1"/>
        <v>45817</v>
      </c>
    </row>
    <row r="85" spans="9:9" x14ac:dyDescent="0.25">
      <c r="I85" s="4">
        <f t="shared" ca="1" si="1"/>
        <v>45818</v>
      </c>
    </row>
    <row r="86" spans="9:9" x14ac:dyDescent="0.25">
      <c r="I86" s="4">
        <f t="shared" ca="1" si="1"/>
        <v>45819</v>
      </c>
    </row>
    <row r="87" spans="9:9" x14ac:dyDescent="0.25">
      <c r="I87" s="4">
        <f t="shared" ca="1" si="1"/>
        <v>45820</v>
      </c>
    </row>
    <row r="88" spans="9:9" x14ac:dyDescent="0.25">
      <c r="I88" s="4">
        <f t="shared" ca="1" si="1"/>
        <v>45821</v>
      </c>
    </row>
    <row r="89" spans="9:9" x14ac:dyDescent="0.25">
      <c r="I89" s="4">
        <f t="shared" ca="1" si="1"/>
        <v>45822</v>
      </c>
    </row>
    <row r="90" spans="9:9" x14ac:dyDescent="0.25">
      <c r="I90" s="4">
        <f t="shared" ca="1" si="1"/>
        <v>45823</v>
      </c>
    </row>
    <row r="91" spans="9:9" x14ac:dyDescent="0.25">
      <c r="I91" s="4">
        <f t="shared" ca="1" si="1"/>
        <v>45824</v>
      </c>
    </row>
    <row r="92" spans="9:9" x14ac:dyDescent="0.25">
      <c r="I92" s="4">
        <f t="shared" ca="1" si="1"/>
        <v>45825</v>
      </c>
    </row>
    <row r="93" spans="9:9" x14ac:dyDescent="0.25">
      <c r="I93" s="4">
        <f t="shared" ca="1" si="1"/>
        <v>45826</v>
      </c>
    </row>
    <row r="94" spans="9:9" x14ac:dyDescent="0.25">
      <c r="I94" s="4">
        <f t="shared" ca="1" si="1"/>
        <v>45827</v>
      </c>
    </row>
    <row r="95" spans="9:9" x14ac:dyDescent="0.25">
      <c r="I95" s="4">
        <f t="shared" ca="1" si="1"/>
        <v>45828</v>
      </c>
    </row>
    <row r="96" spans="9:9" x14ac:dyDescent="0.25">
      <c r="I96" s="4">
        <f t="shared" ca="1" si="1"/>
        <v>45829</v>
      </c>
    </row>
    <row r="97" spans="9:9" x14ac:dyDescent="0.25">
      <c r="I97" s="4">
        <f t="shared" ca="1" si="1"/>
        <v>45830</v>
      </c>
    </row>
    <row r="98" spans="9:9" x14ac:dyDescent="0.25">
      <c r="I98" s="4">
        <f t="shared" ca="1" si="1"/>
        <v>45831</v>
      </c>
    </row>
    <row r="99" spans="9:9" x14ac:dyDescent="0.25">
      <c r="I99" s="4">
        <f t="shared" ca="1" si="1"/>
        <v>45832</v>
      </c>
    </row>
    <row r="100" spans="9:9" x14ac:dyDescent="0.25">
      <c r="I100" s="4">
        <f t="shared" ca="1" si="1"/>
        <v>45833</v>
      </c>
    </row>
    <row r="101" spans="9:9" x14ac:dyDescent="0.25">
      <c r="I101" s="4">
        <f t="shared" ca="1" si="1"/>
        <v>45834</v>
      </c>
    </row>
    <row r="102" spans="9:9" x14ac:dyDescent="0.25">
      <c r="I102" s="4">
        <f t="shared" ca="1" si="1"/>
        <v>45835</v>
      </c>
    </row>
    <row r="103" spans="9:9" x14ac:dyDescent="0.25">
      <c r="I103" s="4">
        <f t="shared" ca="1" si="1"/>
        <v>45836</v>
      </c>
    </row>
    <row r="104" spans="9:9" x14ac:dyDescent="0.25">
      <c r="I104" s="4">
        <f t="shared" ca="1" si="1"/>
        <v>45837</v>
      </c>
    </row>
    <row r="105" spans="9:9" x14ac:dyDescent="0.25">
      <c r="I105" s="4">
        <f t="shared" ca="1" si="1"/>
        <v>45838</v>
      </c>
    </row>
    <row r="106" spans="9:9" x14ac:dyDescent="0.25">
      <c r="I106" s="4">
        <f t="shared" ca="1" si="1"/>
        <v>45839</v>
      </c>
    </row>
    <row r="107" spans="9:9" x14ac:dyDescent="0.25">
      <c r="I107" s="4">
        <f t="shared" ca="1" si="1"/>
        <v>45840</v>
      </c>
    </row>
    <row r="108" spans="9:9" x14ac:dyDescent="0.25">
      <c r="I108" s="4">
        <f t="shared" ca="1" si="1"/>
        <v>45841</v>
      </c>
    </row>
    <row r="109" spans="9:9" x14ac:dyDescent="0.25">
      <c r="I109" s="4">
        <f t="shared" ca="1" si="1"/>
        <v>45842</v>
      </c>
    </row>
    <row r="110" spans="9:9" x14ac:dyDescent="0.25">
      <c r="I110" s="4">
        <f t="shared" ca="1" si="1"/>
        <v>45843</v>
      </c>
    </row>
    <row r="111" spans="9:9" x14ac:dyDescent="0.25">
      <c r="I111" s="4">
        <f t="shared" ca="1" si="1"/>
        <v>45844</v>
      </c>
    </row>
    <row r="112" spans="9:9" x14ac:dyDescent="0.25">
      <c r="I112" s="4">
        <f t="shared" ca="1" si="1"/>
        <v>45845</v>
      </c>
    </row>
    <row r="113" spans="9:9" x14ac:dyDescent="0.25">
      <c r="I113" s="4">
        <f t="shared" ca="1" si="1"/>
        <v>45846</v>
      </c>
    </row>
    <row r="114" spans="9:9" x14ac:dyDescent="0.25">
      <c r="I114" s="4">
        <f t="shared" ca="1" si="1"/>
        <v>45847</v>
      </c>
    </row>
    <row r="115" spans="9:9" x14ac:dyDescent="0.25">
      <c r="I115" s="4">
        <f t="shared" ca="1" si="1"/>
        <v>45848</v>
      </c>
    </row>
    <row r="116" spans="9:9" x14ac:dyDescent="0.25">
      <c r="I116" s="4">
        <f t="shared" ca="1" si="1"/>
        <v>45849</v>
      </c>
    </row>
    <row r="117" spans="9:9" x14ac:dyDescent="0.25">
      <c r="I117" s="4">
        <f t="shared" ca="1" si="1"/>
        <v>45850</v>
      </c>
    </row>
    <row r="118" spans="9:9" x14ac:dyDescent="0.25">
      <c r="I118" s="4">
        <f t="shared" ca="1" si="1"/>
        <v>45851</v>
      </c>
    </row>
    <row r="119" spans="9:9" x14ac:dyDescent="0.25">
      <c r="I119" s="4">
        <f t="shared" ca="1" si="1"/>
        <v>45852</v>
      </c>
    </row>
    <row r="120" spans="9:9" x14ac:dyDescent="0.25">
      <c r="I120" s="4">
        <f t="shared" ca="1" si="1"/>
        <v>45853</v>
      </c>
    </row>
    <row r="121" spans="9:9" x14ac:dyDescent="0.25">
      <c r="I121" s="4">
        <f t="shared" ca="1" si="1"/>
        <v>45854</v>
      </c>
    </row>
    <row r="122" spans="9:9" x14ac:dyDescent="0.25">
      <c r="I122" s="4">
        <f t="shared" ca="1" si="1"/>
        <v>45855</v>
      </c>
    </row>
    <row r="123" spans="9:9" x14ac:dyDescent="0.25">
      <c r="I123" s="4">
        <f t="shared" ca="1" si="1"/>
        <v>45856</v>
      </c>
    </row>
    <row r="124" spans="9:9" x14ac:dyDescent="0.25">
      <c r="I124" s="4">
        <f t="shared" ca="1" si="1"/>
        <v>45857</v>
      </c>
    </row>
    <row r="125" spans="9:9" x14ac:dyDescent="0.25">
      <c r="I125" s="4">
        <f t="shared" ca="1" si="1"/>
        <v>45858</v>
      </c>
    </row>
    <row r="126" spans="9:9" x14ac:dyDescent="0.25">
      <c r="I126" s="4">
        <f t="shared" ca="1" si="1"/>
        <v>45859</v>
      </c>
    </row>
    <row r="127" spans="9:9" x14ac:dyDescent="0.25">
      <c r="I127" s="4">
        <f t="shared" ca="1" si="1"/>
        <v>45860</v>
      </c>
    </row>
    <row r="128" spans="9:9" x14ac:dyDescent="0.25">
      <c r="I128" s="4">
        <f t="shared" ca="1" si="1"/>
        <v>45861</v>
      </c>
    </row>
    <row r="129" spans="9:9" x14ac:dyDescent="0.25">
      <c r="I129" s="4">
        <f t="shared" ca="1" si="1"/>
        <v>45862</v>
      </c>
    </row>
    <row r="130" spans="9:9" x14ac:dyDescent="0.25">
      <c r="I130" s="4">
        <f t="shared" ca="1" si="1"/>
        <v>45863</v>
      </c>
    </row>
    <row r="131" spans="9:9" x14ac:dyDescent="0.25">
      <c r="I131" s="4">
        <f t="shared" ca="1" si="1"/>
        <v>45864</v>
      </c>
    </row>
    <row r="132" spans="9:9" x14ac:dyDescent="0.25">
      <c r="I132" s="4">
        <f t="shared" ca="1" si="1"/>
        <v>45865</v>
      </c>
    </row>
    <row r="133" spans="9:9" x14ac:dyDescent="0.25">
      <c r="I133" s="4">
        <f t="shared" ca="1" si="1"/>
        <v>45866</v>
      </c>
    </row>
    <row r="134" spans="9:9" x14ac:dyDescent="0.25">
      <c r="I134" s="4">
        <f t="shared" ca="1" si="1"/>
        <v>45867</v>
      </c>
    </row>
    <row r="135" spans="9:9" x14ac:dyDescent="0.25">
      <c r="I135" s="4">
        <f t="shared" ref="I135:I198" ca="1" si="2">I134+1</f>
        <v>45868</v>
      </c>
    </row>
    <row r="136" spans="9:9" x14ac:dyDescent="0.25">
      <c r="I136" s="4">
        <f t="shared" ca="1" si="2"/>
        <v>45869</v>
      </c>
    </row>
    <row r="137" spans="9:9" x14ac:dyDescent="0.25">
      <c r="I137" s="4">
        <f t="shared" ca="1" si="2"/>
        <v>45870</v>
      </c>
    </row>
    <row r="138" spans="9:9" x14ac:dyDescent="0.25">
      <c r="I138" s="4">
        <f t="shared" ca="1" si="2"/>
        <v>45871</v>
      </c>
    </row>
    <row r="139" spans="9:9" x14ac:dyDescent="0.25">
      <c r="I139" s="4">
        <f t="shared" ca="1" si="2"/>
        <v>45872</v>
      </c>
    </row>
    <row r="140" spans="9:9" x14ac:dyDescent="0.25">
      <c r="I140" s="4">
        <f t="shared" ca="1" si="2"/>
        <v>45873</v>
      </c>
    </row>
    <row r="141" spans="9:9" x14ac:dyDescent="0.25">
      <c r="I141" s="4">
        <f t="shared" ca="1" si="2"/>
        <v>45874</v>
      </c>
    </row>
    <row r="142" spans="9:9" x14ac:dyDescent="0.25">
      <c r="I142" s="4">
        <f t="shared" ca="1" si="2"/>
        <v>45875</v>
      </c>
    </row>
    <row r="143" spans="9:9" x14ac:dyDescent="0.25">
      <c r="I143" s="4">
        <f t="shared" ca="1" si="2"/>
        <v>45876</v>
      </c>
    </row>
    <row r="144" spans="9:9" x14ac:dyDescent="0.25">
      <c r="I144" s="4">
        <f t="shared" ca="1" si="2"/>
        <v>45877</v>
      </c>
    </row>
    <row r="145" spans="9:9" x14ac:dyDescent="0.25">
      <c r="I145" s="4">
        <f t="shared" ca="1" si="2"/>
        <v>45878</v>
      </c>
    </row>
    <row r="146" spans="9:9" x14ac:dyDescent="0.25">
      <c r="I146" s="4">
        <f t="shared" ca="1" si="2"/>
        <v>45879</v>
      </c>
    </row>
    <row r="147" spans="9:9" x14ac:dyDescent="0.25">
      <c r="I147" s="4">
        <f t="shared" ca="1" si="2"/>
        <v>45880</v>
      </c>
    </row>
    <row r="148" spans="9:9" x14ac:dyDescent="0.25">
      <c r="I148" s="4">
        <f t="shared" ca="1" si="2"/>
        <v>45881</v>
      </c>
    </row>
    <row r="149" spans="9:9" x14ac:dyDescent="0.25">
      <c r="I149" s="4">
        <f t="shared" ca="1" si="2"/>
        <v>45882</v>
      </c>
    </row>
    <row r="150" spans="9:9" x14ac:dyDescent="0.25">
      <c r="I150" s="4">
        <f t="shared" ca="1" si="2"/>
        <v>45883</v>
      </c>
    </row>
    <row r="151" spans="9:9" x14ac:dyDescent="0.25">
      <c r="I151" s="4">
        <f t="shared" ca="1" si="2"/>
        <v>45884</v>
      </c>
    </row>
    <row r="152" spans="9:9" x14ac:dyDescent="0.25">
      <c r="I152" s="4">
        <f t="shared" ca="1" si="2"/>
        <v>45885</v>
      </c>
    </row>
    <row r="153" spans="9:9" x14ac:dyDescent="0.25">
      <c r="I153" s="4">
        <f t="shared" ca="1" si="2"/>
        <v>45886</v>
      </c>
    </row>
    <row r="154" spans="9:9" x14ac:dyDescent="0.25">
      <c r="I154" s="4">
        <f t="shared" ca="1" si="2"/>
        <v>45887</v>
      </c>
    </row>
    <row r="155" spans="9:9" x14ac:dyDescent="0.25">
      <c r="I155" s="4">
        <f t="shared" ca="1" si="2"/>
        <v>45888</v>
      </c>
    </row>
    <row r="156" spans="9:9" x14ac:dyDescent="0.25">
      <c r="I156" s="4">
        <f t="shared" ca="1" si="2"/>
        <v>45889</v>
      </c>
    </row>
    <row r="157" spans="9:9" x14ac:dyDescent="0.25">
      <c r="I157" s="4">
        <f t="shared" ca="1" si="2"/>
        <v>45890</v>
      </c>
    </row>
    <row r="158" spans="9:9" x14ac:dyDescent="0.25">
      <c r="I158" s="4">
        <f t="shared" ca="1" si="2"/>
        <v>45891</v>
      </c>
    </row>
    <row r="159" spans="9:9" x14ac:dyDescent="0.25">
      <c r="I159" s="4">
        <f t="shared" ca="1" si="2"/>
        <v>45892</v>
      </c>
    </row>
    <row r="160" spans="9:9" x14ac:dyDescent="0.25">
      <c r="I160" s="4">
        <f t="shared" ca="1" si="2"/>
        <v>45893</v>
      </c>
    </row>
    <row r="161" spans="9:9" x14ac:dyDescent="0.25">
      <c r="I161" s="4">
        <f t="shared" ca="1" si="2"/>
        <v>45894</v>
      </c>
    </row>
    <row r="162" spans="9:9" x14ac:dyDescent="0.25">
      <c r="I162" s="4">
        <f t="shared" ca="1" si="2"/>
        <v>45895</v>
      </c>
    </row>
    <row r="163" spans="9:9" x14ac:dyDescent="0.25">
      <c r="I163" s="4">
        <f t="shared" ca="1" si="2"/>
        <v>45896</v>
      </c>
    </row>
    <row r="164" spans="9:9" x14ac:dyDescent="0.25">
      <c r="I164" s="4">
        <f t="shared" ca="1" si="2"/>
        <v>45897</v>
      </c>
    </row>
    <row r="165" spans="9:9" x14ac:dyDescent="0.25">
      <c r="I165" s="4">
        <f t="shared" ca="1" si="2"/>
        <v>45898</v>
      </c>
    </row>
    <row r="166" spans="9:9" x14ac:dyDescent="0.25">
      <c r="I166" s="4">
        <f t="shared" ca="1" si="2"/>
        <v>45899</v>
      </c>
    </row>
    <row r="167" spans="9:9" x14ac:dyDescent="0.25">
      <c r="I167" s="4">
        <f t="shared" ca="1" si="2"/>
        <v>45900</v>
      </c>
    </row>
    <row r="168" spans="9:9" x14ac:dyDescent="0.25">
      <c r="I168" s="4">
        <f t="shared" ca="1" si="2"/>
        <v>45901</v>
      </c>
    </row>
    <row r="169" spans="9:9" x14ac:dyDescent="0.25">
      <c r="I169" s="4">
        <f t="shared" ca="1" si="2"/>
        <v>45902</v>
      </c>
    </row>
    <row r="170" spans="9:9" x14ac:dyDescent="0.25">
      <c r="I170" s="4">
        <f t="shared" ca="1" si="2"/>
        <v>45903</v>
      </c>
    </row>
    <row r="171" spans="9:9" x14ac:dyDescent="0.25">
      <c r="I171" s="4">
        <f t="shared" ca="1" si="2"/>
        <v>45904</v>
      </c>
    </row>
    <row r="172" spans="9:9" x14ac:dyDescent="0.25">
      <c r="I172" s="4">
        <f t="shared" ca="1" si="2"/>
        <v>45905</v>
      </c>
    </row>
    <row r="173" spans="9:9" x14ac:dyDescent="0.25">
      <c r="I173" s="4">
        <f t="shared" ca="1" si="2"/>
        <v>45906</v>
      </c>
    </row>
    <row r="174" spans="9:9" x14ac:dyDescent="0.25">
      <c r="I174" s="4">
        <f t="shared" ca="1" si="2"/>
        <v>45907</v>
      </c>
    </row>
    <row r="175" spans="9:9" x14ac:dyDescent="0.25">
      <c r="I175" s="4">
        <f t="shared" ca="1" si="2"/>
        <v>45908</v>
      </c>
    </row>
    <row r="176" spans="9:9" x14ac:dyDescent="0.25">
      <c r="I176" s="4">
        <f t="shared" ca="1" si="2"/>
        <v>45909</v>
      </c>
    </row>
    <row r="177" spans="9:9" x14ac:dyDescent="0.25">
      <c r="I177" s="4">
        <f t="shared" ca="1" si="2"/>
        <v>45910</v>
      </c>
    </row>
    <row r="178" spans="9:9" x14ac:dyDescent="0.25">
      <c r="I178" s="4">
        <f t="shared" ca="1" si="2"/>
        <v>45911</v>
      </c>
    </row>
    <row r="179" spans="9:9" x14ac:dyDescent="0.25">
      <c r="I179" s="4">
        <f t="shared" ca="1" si="2"/>
        <v>45912</v>
      </c>
    </row>
    <row r="180" spans="9:9" x14ac:dyDescent="0.25">
      <c r="I180" s="4">
        <f t="shared" ca="1" si="2"/>
        <v>45913</v>
      </c>
    </row>
    <row r="181" spans="9:9" x14ac:dyDescent="0.25">
      <c r="I181" s="4">
        <f t="shared" ca="1" si="2"/>
        <v>45914</v>
      </c>
    </row>
    <row r="182" spans="9:9" x14ac:dyDescent="0.25">
      <c r="I182" s="4">
        <f t="shared" ca="1" si="2"/>
        <v>45915</v>
      </c>
    </row>
    <row r="183" spans="9:9" x14ac:dyDescent="0.25">
      <c r="I183" s="4">
        <f t="shared" ca="1" si="2"/>
        <v>45916</v>
      </c>
    </row>
    <row r="184" spans="9:9" x14ac:dyDescent="0.25">
      <c r="I184" s="4">
        <f t="shared" ca="1" si="2"/>
        <v>45917</v>
      </c>
    </row>
    <row r="185" spans="9:9" x14ac:dyDescent="0.25">
      <c r="I185" s="4">
        <f t="shared" ca="1" si="2"/>
        <v>45918</v>
      </c>
    </row>
    <row r="186" spans="9:9" x14ac:dyDescent="0.25">
      <c r="I186" s="4">
        <f t="shared" ca="1" si="2"/>
        <v>45919</v>
      </c>
    </row>
    <row r="187" spans="9:9" x14ac:dyDescent="0.25">
      <c r="I187" s="4">
        <f t="shared" ca="1" si="2"/>
        <v>45920</v>
      </c>
    </row>
    <row r="188" spans="9:9" x14ac:dyDescent="0.25">
      <c r="I188" s="4">
        <f t="shared" ca="1" si="2"/>
        <v>45921</v>
      </c>
    </row>
    <row r="189" spans="9:9" x14ac:dyDescent="0.25">
      <c r="I189" s="4">
        <f t="shared" ca="1" si="2"/>
        <v>45922</v>
      </c>
    </row>
    <row r="190" spans="9:9" x14ac:dyDescent="0.25">
      <c r="I190" s="4">
        <f t="shared" ca="1" si="2"/>
        <v>45923</v>
      </c>
    </row>
    <row r="191" spans="9:9" x14ac:dyDescent="0.25">
      <c r="I191" s="4">
        <f t="shared" ca="1" si="2"/>
        <v>45924</v>
      </c>
    </row>
    <row r="192" spans="9:9" x14ac:dyDescent="0.25">
      <c r="I192" s="4">
        <f t="shared" ca="1" si="2"/>
        <v>45925</v>
      </c>
    </row>
    <row r="193" spans="9:9" x14ac:dyDescent="0.25">
      <c r="I193" s="4">
        <f t="shared" ca="1" si="2"/>
        <v>45926</v>
      </c>
    </row>
    <row r="194" spans="9:9" x14ac:dyDescent="0.25">
      <c r="I194" s="4">
        <f t="shared" ca="1" si="2"/>
        <v>45927</v>
      </c>
    </row>
    <row r="195" spans="9:9" x14ac:dyDescent="0.25">
      <c r="I195" s="4">
        <f t="shared" ca="1" si="2"/>
        <v>45928</v>
      </c>
    </row>
    <row r="196" spans="9:9" x14ac:dyDescent="0.25">
      <c r="I196" s="4">
        <f t="shared" ca="1" si="2"/>
        <v>45929</v>
      </c>
    </row>
    <row r="197" spans="9:9" x14ac:dyDescent="0.25">
      <c r="I197" s="4">
        <f t="shared" ca="1" si="2"/>
        <v>45930</v>
      </c>
    </row>
    <row r="198" spans="9:9" x14ac:dyDescent="0.25">
      <c r="I198" s="4">
        <f t="shared" ca="1" si="2"/>
        <v>45931</v>
      </c>
    </row>
    <row r="199" spans="9:9" x14ac:dyDescent="0.25">
      <c r="I199" s="4">
        <f t="shared" ref="I199:I262" ca="1" si="3">I198+1</f>
        <v>45932</v>
      </c>
    </row>
    <row r="200" spans="9:9" x14ac:dyDescent="0.25">
      <c r="I200" s="4">
        <f t="shared" ca="1" si="3"/>
        <v>45933</v>
      </c>
    </row>
    <row r="201" spans="9:9" x14ac:dyDescent="0.25">
      <c r="I201" s="4">
        <f t="shared" ca="1" si="3"/>
        <v>45934</v>
      </c>
    </row>
    <row r="202" spans="9:9" x14ac:dyDescent="0.25">
      <c r="I202" s="4">
        <f t="shared" ca="1" si="3"/>
        <v>45935</v>
      </c>
    </row>
    <row r="203" spans="9:9" x14ac:dyDescent="0.25">
      <c r="I203" s="4">
        <f t="shared" ca="1" si="3"/>
        <v>45936</v>
      </c>
    </row>
    <row r="204" spans="9:9" x14ac:dyDescent="0.25">
      <c r="I204" s="4">
        <f t="shared" ca="1" si="3"/>
        <v>45937</v>
      </c>
    </row>
    <row r="205" spans="9:9" x14ac:dyDescent="0.25">
      <c r="I205" s="4">
        <f t="shared" ca="1" si="3"/>
        <v>45938</v>
      </c>
    </row>
    <row r="206" spans="9:9" x14ac:dyDescent="0.25">
      <c r="I206" s="4">
        <f t="shared" ca="1" si="3"/>
        <v>45939</v>
      </c>
    </row>
    <row r="207" spans="9:9" x14ac:dyDescent="0.25">
      <c r="I207" s="4">
        <f t="shared" ca="1" si="3"/>
        <v>45940</v>
      </c>
    </row>
    <row r="208" spans="9:9" x14ac:dyDescent="0.25">
      <c r="I208" s="4">
        <f t="shared" ca="1" si="3"/>
        <v>45941</v>
      </c>
    </row>
    <row r="209" spans="9:9" x14ac:dyDescent="0.25">
      <c r="I209" s="4">
        <f t="shared" ca="1" si="3"/>
        <v>45942</v>
      </c>
    </row>
    <row r="210" spans="9:9" x14ac:dyDescent="0.25">
      <c r="I210" s="4">
        <f t="shared" ca="1" si="3"/>
        <v>45943</v>
      </c>
    </row>
    <row r="211" spans="9:9" x14ac:dyDescent="0.25">
      <c r="I211" s="4">
        <f t="shared" ca="1" si="3"/>
        <v>45944</v>
      </c>
    </row>
    <row r="212" spans="9:9" x14ac:dyDescent="0.25">
      <c r="I212" s="4">
        <f t="shared" ca="1" si="3"/>
        <v>45945</v>
      </c>
    </row>
    <row r="213" spans="9:9" x14ac:dyDescent="0.25">
      <c r="I213" s="4">
        <f t="shared" ca="1" si="3"/>
        <v>45946</v>
      </c>
    </row>
    <row r="214" spans="9:9" x14ac:dyDescent="0.25">
      <c r="I214" s="4">
        <f t="shared" ca="1" si="3"/>
        <v>45947</v>
      </c>
    </row>
    <row r="215" spans="9:9" x14ac:dyDescent="0.25">
      <c r="I215" s="4">
        <f t="shared" ca="1" si="3"/>
        <v>45948</v>
      </c>
    </row>
    <row r="216" spans="9:9" x14ac:dyDescent="0.25">
      <c r="I216" s="4">
        <f t="shared" ca="1" si="3"/>
        <v>45949</v>
      </c>
    </row>
    <row r="217" spans="9:9" x14ac:dyDescent="0.25">
      <c r="I217" s="4">
        <f t="shared" ca="1" si="3"/>
        <v>45950</v>
      </c>
    </row>
    <row r="218" spans="9:9" x14ac:dyDescent="0.25">
      <c r="I218" s="4">
        <f t="shared" ca="1" si="3"/>
        <v>45951</v>
      </c>
    </row>
    <row r="219" spans="9:9" x14ac:dyDescent="0.25">
      <c r="I219" s="4">
        <f t="shared" ca="1" si="3"/>
        <v>45952</v>
      </c>
    </row>
    <row r="220" spans="9:9" x14ac:dyDescent="0.25">
      <c r="I220" s="4">
        <f t="shared" ca="1" si="3"/>
        <v>45953</v>
      </c>
    </row>
    <row r="221" spans="9:9" x14ac:dyDescent="0.25">
      <c r="I221" s="4">
        <f t="shared" ca="1" si="3"/>
        <v>45954</v>
      </c>
    </row>
    <row r="222" spans="9:9" x14ac:dyDescent="0.25">
      <c r="I222" s="4">
        <f t="shared" ca="1" si="3"/>
        <v>45955</v>
      </c>
    </row>
    <row r="223" spans="9:9" x14ac:dyDescent="0.25">
      <c r="I223" s="4">
        <f t="shared" ca="1" si="3"/>
        <v>45956</v>
      </c>
    </row>
    <row r="224" spans="9:9" x14ac:dyDescent="0.25">
      <c r="I224" s="4">
        <f t="shared" ca="1" si="3"/>
        <v>45957</v>
      </c>
    </row>
    <row r="225" spans="9:9" x14ac:dyDescent="0.25">
      <c r="I225" s="4">
        <f t="shared" ca="1" si="3"/>
        <v>45958</v>
      </c>
    </row>
    <row r="226" spans="9:9" x14ac:dyDescent="0.25">
      <c r="I226" s="4">
        <f t="shared" ca="1" si="3"/>
        <v>45959</v>
      </c>
    </row>
    <row r="227" spans="9:9" x14ac:dyDescent="0.25">
      <c r="I227" s="4">
        <f t="shared" ca="1" si="3"/>
        <v>45960</v>
      </c>
    </row>
    <row r="228" spans="9:9" x14ac:dyDescent="0.25">
      <c r="I228" s="4">
        <f t="shared" ca="1" si="3"/>
        <v>45961</v>
      </c>
    </row>
    <row r="229" spans="9:9" x14ac:dyDescent="0.25">
      <c r="I229" s="4">
        <f t="shared" ca="1" si="3"/>
        <v>45962</v>
      </c>
    </row>
    <row r="230" spans="9:9" x14ac:dyDescent="0.25">
      <c r="I230" s="4">
        <f t="shared" ca="1" si="3"/>
        <v>45963</v>
      </c>
    </row>
    <row r="231" spans="9:9" x14ac:dyDescent="0.25">
      <c r="I231" s="4">
        <f t="shared" ca="1" si="3"/>
        <v>45964</v>
      </c>
    </row>
    <row r="232" spans="9:9" x14ac:dyDescent="0.25">
      <c r="I232" s="4">
        <f t="shared" ca="1" si="3"/>
        <v>45965</v>
      </c>
    </row>
    <row r="233" spans="9:9" x14ac:dyDescent="0.25">
      <c r="I233" s="4">
        <f t="shared" ca="1" si="3"/>
        <v>45966</v>
      </c>
    </row>
    <row r="234" spans="9:9" x14ac:dyDescent="0.25">
      <c r="I234" s="4">
        <f t="shared" ca="1" si="3"/>
        <v>45967</v>
      </c>
    </row>
    <row r="235" spans="9:9" x14ac:dyDescent="0.25">
      <c r="I235" s="4">
        <f t="shared" ca="1" si="3"/>
        <v>45968</v>
      </c>
    </row>
    <row r="236" spans="9:9" x14ac:dyDescent="0.25">
      <c r="I236" s="4">
        <f t="shared" ca="1" si="3"/>
        <v>45969</v>
      </c>
    </row>
    <row r="237" spans="9:9" x14ac:dyDescent="0.25">
      <c r="I237" s="4">
        <f t="shared" ca="1" si="3"/>
        <v>45970</v>
      </c>
    </row>
    <row r="238" spans="9:9" x14ac:dyDescent="0.25">
      <c r="I238" s="4">
        <f t="shared" ca="1" si="3"/>
        <v>45971</v>
      </c>
    </row>
    <row r="239" spans="9:9" x14ac:dyDescent="0.25">
      <c r="I239" s="4">
        <f t="shared" ca="1" si="3"/>
        <v>45972</v>
      </c>
    </row>
    <row r="240" spans="9:9" x14ac:dyDescent="0.25">
      <c r="I240" s="4">
        <f t="shared" ca="1" si="3"/>
        <v>45973</v>
      </c>
    </row>
    <row r="241" spans="9:9" x14ac:dyDescent="0.25">
      <c r="I241" s="4">
        <f t="shared" ca="1" si="3"/>
        <v>45974</v>
      </c>
    </row>
    <row r="242" spans="9:9" x14ac:dyDescent="0.25">
      <c r="I242" s="4">
        <f t="shared" ca="1" si="3"/>
        <v>45975</v>
      </c>
    </row>
    <row r="243" spans="9:9" x14ac:dyDescent="0.25">
      <c r="I243" s="4">
        <f t="shared" ca="1" si="3"/>
        <v>45976</v>
      </c>
    </row>
    <row r="244" spans="9:9" x14ac:dyDescent="0.25">
      <c r="I244" s="4">
        <f t="shared" ca="1" si="3"/>
        <v>45977</v>
      </c>
    </row>
    <row r="245" spans="9:9" x14ac:dyDescent="0.25">
      <c r="I245" s="4">
        <f t="shared" ca="1" si="3"/>
        <v>45978</v>
      </c>
    </row>
    <row r="246" spans="9:9" x14ac:dyDescent="0.25">
      <c r="I246" s="4">
        <f t="shared" ca="1" si="3"/>
        <v>45979</v>
      </c>
    </row>
    <row r="247" spans="9:9" x14ac:dyDescent="0.25">
      <c r="I247" s="4">
        <f t="shared" ca="1" si="3"/>
        <v>45980</v>
      </c>
    </row>
    <row r="248" spans="9:9" x14ac:dyDescent="0.25">
      <c r="I248" s="4">
        <f t="shared" ca="1" si="3"/>
        <v>45981</v>
      </c>
    </row>
    <row r="249" spans="9:9" x14ac:dyDescent="0.25">
      <c r="I249" s="4">
        <f t="shared" ca="1" si="3"/>
        <v>45982</v>
      </c>
    </row>
    <row r="250" spans="9:9" x14ac:dyDescent="0.25">
      <c r="I250" s="4">
        <f t="shared" ca="1" si="3"/>
        <v>45983</v>
      </c>
    </row>
    <row r="251" spans="9:9" x14ac:dyDescent="0.25">
      <c r="I251" s="4">
        <f t="shared" ca="1" si="3"/>
        <v>45984</v>
      </c>
    </row>
    <row r="252" spans="9:9" x14ac:dyDescent="0.25">
      <c r="I252" s="4">
        <f t="shared" ca="1" si="3"/>
        <v>45985</v>
      </c>
    </row>
    <row r="253" spans="9:9" x14ac:dyDescent="0.25">
      <c r="I253" s="4">
        <f t="shared" ca="1" si="3"/>
        <v>45986</v>
      </c>
    </row>
    <row r="254" spans="9:9" x14ac:dyDescent="0.25">
      <c r="I254" s="4">
        <f t="shared" ca="1" si="3"/>
        <v>45987</v>
      </c>
    </row>
    <row r="255" spans="9:9" x14ac:dyDescent="0.25">
      <c r="I255" s="4">
        <f t="shared" ca="1" si="3"/>
        <v>45988</v>
      </c>
    </row>
    <row r="256" spans="9:9" x14ac:dyDescent="0.25">
      <c r="I256" s="4">
        <f t="shared" ca="1" si="3"/>
        <v>45989</v>
      </c>
    </row>
    <row r="257" spans="9:9" x14ac:dyDescent="0.25">
      <c r="I257" s="4">
        <f t="shared" ca="1" si="3"/>
        <v>45990</v>
      </c>
    </row>
    <row r="258" spans="9:9" x14ac:dyDescent="0.25">
      <c r="I258" s="4">
        <f t="shared" ca="1" si="3"/>
        <v>45991</v>
      </c>
    </row>
    <row r="259" spans="9:9" x14ac:dyDescent="0.25">
      <c r="I259" s="4">
        <f t="shared" ca="1" si="3"/>
        <v>45992</v>
      </c>
    </row>
    <row r="260" spans="9:9" x14ac:dyDescent="0.25">
      <c r="I260" s="4">
        <f t="shared" ca="1" si="3"/>
        <v>45993</v>
      </c>
    </row>
    <row r="261" spans="9:9" x14ac:dyDescent="0.25">
      <c r="I261" s="4">
        <f t="shared" ca="1" si="3"/>
        <v>45994</v>
      </c>
    </row>
    <row r="262" spans="9:9" x14ac:dyDescent="0.25">
      <c r="I262" s="4">
        <f t="shared" ca="1" si="3"/>
        <v>45995</v>
      </c>
    </row>
    <row r="263" spans="9:9" x14ac:dyDescent="0.25">
      <c r="I263" s="4">
        <f t="shared" ref="I263:I326" ca="1" si="4">I262+1</f>
        <v>45996</v>
      </c>
    </row>
    <row r="264" spans="9:9" x14ac:dyDescent="0.25">
      <c r="I264" s="4">
        <f t="shared" ca="1" si="4"/>
        <v>45997</v>
      </c>
    </row>
    <row r="265" spans="9:9" x14ac:dyDescent="0.25">
      <c r="I265" s="4">
        <f t="shared" ca="1" si="4"/>
        <v>45998</v>
      </c>
    </row>
    <row r="266" spans="9:9" x14ac:dyDescent="0.25">
      <c r="I266" s="4">
        <f t="shared" ca="1" si="4"/>
        <v>45999</v>
      </c>
    </row>
    <row r="267" spans="9:9" x14ac:dyDescent="0.25">
      <c r="I267" s="4">
        <f t="shared" ca="1" si="4"/>
        <v>46000</v>
      </c>
    </row>
    <row r="268" spans="9:9" x14ac:dyDescent="0.25">
      <c r="I268" s="4">
        <f t="shared" ca="1" si="4"/>
        <v>46001</v>
      </c>
    </row>
    <row r="269" spans="9:9" x14ac:dyDescent="0.25">
      <c r="I269" s="4">
        <f t="shared" ca="1" si="4"/>
        <v>46002</v>
      </c>
    </row>
    <row r="270" spans="9:9" x14ac:dyDescent="0.25">
      <c r="I270" s="4">
        <f t="shared" ca="1" si="4"/>
        <v>46003</v>
      </c>
    </row>
    <row r="271" spans="9:9" x14ac:dyDescent="0.25">
      <c r="I271" s="4">
        <f t="shared" ca="1" si="4"/>
        <v>46004</v>
      </c>
    </row>
    <row r="272" spans="9:9" x14ac:dyDescent="0.25">
      <c r="I272" s="4">
        <f t="shared" ca="1" si="4"/>
        <v>46005</v>
      </c>
    </row>
    <row r="273" spans="9:9" x14ac:dyDescent="0.25">
      <c r="I273" s="4">
        <f t="shared" ca="1" si="4"/>
        <v>46006</v>
      </c>
    </row>
    <row r="274" spans="9:9" x14ac:dyDescent="0.25">
      <c r="I274" s="4">
        <f t="shared" ca="1" si="4"/>
        <v>46007</v>
      </c>
    </row>
    <row r="275" spans="9:9" x14ac:dyDescent="0.25">
      <c r="I275" s="4">
        <f t="shared" ca="1" si="4"/>
        <v>46008</v>
      </c>
    </row>
    <row r="276" spans="9:9" x14ac:dyDescent="0.25">
      <c r="I276" s="4">
        <f t="shared" ca="1" si="4"/>
        <v>46009</v>
      </c>
    </row>
    <row r="277" spans="9:9" x14ac:dyDescent="0.25">
      <c r="I277" s="4">
        <f t="shared" ca="1" si="4"/>
        <v>46010</v>
      </c>
    </row>
    <row r="278" spans="9:9" x14ac:dyDescent="0.25">
      <c r="I278" s="4">
        <f t="shared" ca="1" si="4"/>
        <v>46011</v>
      </c>
    </row>
    <row r="279" spans="9:9" x14ac:dyDescent="0.25">
      <c r="I279" s="4">
        <f t="shared" ca="1" si="4"/>
        <v>46012</v>
      </c>
    </row>
    <row r="280" spans="9:9" x14ac:dyDescent="0.25">
      <c r="I280" s="4">
        <f t="shared" ca="1" si="4"/>
        <v>46013</v>
      </c>
    </row>
    <row r="281" spans="9:9" x14ac:dyDescent="0.25">
      <c r="I281" s="4">
        <f t="shared" ca="1" si="4"/>
        <v>46014</v>
      </c>
    </row>
    <row r="282" spans="9:9" x14ac:dyDescent="0.25">
      <c r="I282" s="4">
        <f t="shared" ca="1" si="4"/>
        <v>46015</v>
      </c>
    </row>
    <row r="283" spans="9:9" x14ac:dyDescent="0.25">
      <c r="I283" s="4">
        <f t="shared" ca="1" si="4"/>
        <v>46016</v>
      </c>
    </row>
    <row r="284" spans="9:9" x14ac:dyDescent="0.25">
      <c r="I284" s="4">
        <f t="shared" ca="1" si="4"/>
        <v>46017</v>
      </c>
    </row>
    <row r="285" spans="9:9" x14ac:dyDescent="0.25">
      <c r="I285" s="4">
        <f t="shared" ca="1" si="4"/>
        <v>46018</v>
      </c>
    </row>
    <row r="286" spans="9:9" x14ac:dyDescent="0.25">
      <c r="I286" s="4">
        <f t="shared" ca="1" si="4"/>
        <v>46019</v>
      </c>
    </row>
    <row r="287" spans="9:9" x14ac:dyDescent="0.25">
      <c r="I287" s="4">
        <f t="shared" ca="1" si="4"/>
        <v>46020</v>
      </c>
    </row>
    <row r="288" spans="9:9" x14ac:dyDescent="0.25">
      <c r="I288" s="4">
        <f t="shared" ca="1" si="4"/>
        <v>46021</v>
      </c>
    </row>
    <row r="289" spans="9:9" x14ac:dyDescent="0.25">
      <c r="I289" s="4">
        <f t="shared" ca="1" si="4"/>
        <v>46022</v>
      </c>
    </row>
    <row r="290" spans="9:9" x14ac:dyDescent="0.25">
      <c r="I290" s="4">
        <f t="shared" ca="1" si="4"/>
        <v>46023</v>
      </c>
    </row>
    <row r="291" spans="9:9" x14ac:dyDescent="0.25">
      <c r="I291" s="4">
        <f t="shared" ca="1" si="4"/>
        <v>46024</v>
      </c>
    </row>
    <row r="292" spans="9:9" x14ac:dyDescent="0.25">
      <c r="I292" s="4">
        <f t="shared" ca="1" si="4"/>
        <v>46025</v>
      </c>
    </row>
    <row r="293" spans="9:9" x14ac:dyDescent="0.25">
      <c r="I293" s="4">
        <f t="shared" ca="1" si="4"/>
        <v>46026</v>
      </c>
    </row>
    <row r="294" spans="9:9" x14ac:dyDescent="0.25">
      <c r="I294" s="4">
        <f t="shared" ca="1" si="4"/>
        <v>46027</v>
      </c>
    </row>
    <row r="295" spans="9:9" x14ac:dyDescent="0.25">
      <c r="I295" s="4">
        <f t="shared" ca="1" si="4"/>
        <v>46028</v>
      </c>
    </row>
    <row r="296" spans="9:9" x14ac:dyDescent="0.25">
      <c r="I296" s="4">
        <f t="shared" ca="1" si="4"/>
        <v>46029</v>
      </c>
    </row>
    <row r="297" spans="9:9" x14ac:dyDescent="0.25">
      <c r="I297" s="4">
        <f t="shared" ca="1" si="4"/>
        <v>46030</v>
      </c>
    </row>
    <row r="298" spans="9:9" x14ac:dyDescent="0.25">
      <c r="I298" s="4">
        <f t="shared" ca="1" si="4"/>
        <v>46031</v>
      </c>
    </row>
    <row r="299" spans="9:9" x14ac:dyDescent="0.25">
      <c r="I299" s="4">
        <f t="shared" ca="1" si="4"/>
        <v>46032</v>
      </c>
    </row>
    <row r="300" spans="9:9" x14ac:dyDescent="0.25">
      <c r="I300" s="4">
        <f t="shared" ca="1" si="4"/>
        <v>46033</v>
      </c>
    </row>
    <row r="301" spans="9:9" x14ac:dyDescent="0.25">
      <c r="I301" s="4">
        <f t="shared" ca="1" si="4"/>
        <v>46034</v>
      </c>
    </row>
    <row r="302" spans="9:9" x14ac:dyDescent="0.25">
      <c r="I302" s="4">
        <f t="shared" ca="1" si="4"/>
        <v>46035</v>
      </c>
    </row>
    <row r="303" spans="9:9" x14ac:dyDescent="0.25">
      <c r="I303" s="4">
        <f t="shared" ca="1" si="4"/>
        <v>46036</v>
      </c>
    </row>
    <row r="304" spans="9:9" x14ac:dyDescent="0.25">
      <c r="I304" s="4">
        <f t="shared" ca="1" si="4"/>
        <v>46037</v>
      </c>
    </row>
    <row r="305" spans="9:9" x14ac:dyDescent="0.25">
      <c r="I305" s="4">
        <f t="shared" ca="1" si="4"/>
        <v>46038</v>
      </c>
    </row>
    <row r="306" spans="9:9" x14ac:dyDescent="0.25">
      <c r="I306" s="4">
        <f t="shared" ca="1" si="4"/>
        <v>46039</v>
      </c>
    </row>
    <row r="307" spans="9:9" x14ac:dyDescent="0.25">
      <c r="I307" s="4">
        <f t="shared" ca="1" si="4"/>
        <v>46040</v>
      </c>
    </row>
    <row r="308" spans="9:9" x14ac:dyDescent="0.25">
      <c r="I308" s="4">
        <f t="shared" ca="1" si="4"/>
        <v>46041</v>
      </c>
    </row>
    <row r="309" spans="9:9" x14ac:dyDescent="0.25">
      <c r="I309" s="4">
        <f t="shared" ca="1" si="4"/>
        <v>46042</v>
      </c>
    </row>
    <row r="310" spans="9:9" x14ac:dyDescent="0.25">
      <c r="I310" s="4">
        <f t="shared" ca="1" si="4"/>
        <v>46043</v>
      </c>
    </row>
    <row r="311" spans="9:9" x14ac:dyDescent="0.25">
      <c r="I311" s="4">
        <f t="shared" ca="1" si="4"/>
        <v>46044</v>
      </c>
    </row>
    <row r="312" spans="9:9" x14ac:dyDescent="0.25">
      <c r="I312" s="4">
        <f t="shared" ca="1" si="4"/>
        <v>46045</v>
      </c>
    </row>
    <row r="313" spans="9:9" x14ac:dyDescent="0.25">
      <c r="I313" s="4">
        <f t="shared" ca="1" si="4"/>
        <v>46046</v>
      </c>
    </row>
    <row r="314" spans="9:9" x14ac:dyDescent="0.25">
      <c r="I314" s="4">
        <f t="shared" ca="1" si="4"/>
        <v>46047</v>
      </c>
    </row>
    <row r="315" spans="9:9" x14ac:dyDescent="0.25">
      <c r="I315" s="4">
        <f t="shared" ca="1" si="4"/>
        <v>46048</v>
      </c>
    </row>
    <row r="316" spans="9:9" x14ac:dyDescent="0.25">
      <c r="I316" s="4">
        <f t="shared" ca="1" si="4"/>
        <v>46049</v>
      </c>
    </row>
    <row r="317" spans="9:9" x14ac:dyDescent="0.25">
      <c r="I317" s="4">
        <f t="shared" ca="1" si="4"/>
        <v>46050</v>
      </c>
    </row>
    <row r="318" spans="9:9" x14ac:dyDescent="0.25">
      <c r="I318" s="4">
        <f t="shared" ca="1" si="4"/>
        <v>46051</v>
      </c>
    </row>
    <row r="319" spans="9:9" x14ac:dyDescent="0.25">
      <c r="I319" s="4">
        <f t="shared" ca="1" si="4"/>
        <v>46052</v>
      </c>
    </row>
    <row r="320" spans="9:9" x14ac:dyDescent="0.25">
      <c r="I320" s="4">
        <f t="shared" ca="1" si="4"/>
        <v>46053</v>
      </c>
    </row>
    <row r="321" spans="9:9" x14ac:dyDescent="0.25">
      <c r="I321" s="4">
        <f t="shared" ca="1" si="4"/>
        <v>46054</v>
      </c>
    </row>
    <row r="322" spans="9:9" x14ac:dyDescent="0.25">
      <c r="I322" s="4">
        <f t="shared" ca="1" si="4"/>
        <v>46055</v>
      </c>
    </row>
    <row r="323" spans="9:9" x14ac:dyDescent="0.25">
      <c r="I323" s="4">
        <f t="shared" ca="1" si="4"/>
        <v>46056</v>
      </c>
    </row>
    <row r="324" spans="9:9" x14ac:dyDescent="0.25">
      <c r="I324" s="4">
        <f t="shared" ca="1" si="4"/>
        <v>46057</v>
      </c>
    </row>
    <row r="325" spans="9:9" x14ac:dyDescent="0.25">
      <c r="I325" s="4">
        <f t="shared" ca="1" si="4"/>
        <v>46058</v>
      </c>
    </row>
    <row r="326" spans="9:9" x14ac:dyDescent="0.25">
      <c r="I326" s="4">
        <f t="shared" ca="1" si="4"/>
        <v>46059</v>
      </c>
    </row>
    <row r="327" spans="9:9" x14ac:dyDescent="0.25">
      <c r="I327" s="4">
        <f t="shared" ref="I327:I390" ca="1" si="5">I326+1</f>
        <v>46060</v>
      </c>
    </row>
    <row r="328" spans="9:9" x14ac:dyDescent="0.25">
      <c r="I328" s="4">
        <f t="shared" ca="1" si="5"/>
        <v>46061</v>
      </c>
    </row>
    <row r="329" spans="9:9" x14ac:dyDescent="0.25">
      <c r="I329" s="4">
        <f t="shared" ca="1" si="5"/>
        <v>46062</v>
      </c>
    </row>
    <row r="330" spans="9:9" x14ac:dyDescent="0.25">
      <c r="I330" s="4">
        <f t="shared" ca="1" si="5"/>
        <v>46063</v>
      </c>
    </row>
    <row r="331" spans="9:9" x14ac:dyDescent="0.25">
      <c r="I331" s="4">
        <f t="shared" ca="1" si="5"/>
        <v>46064</v>
      </c>
    </row>
    <row r="332" spans="9:9" x14ac:dyDescent="0.25">
      <c r="I332" s="4">
        <f t="shared" ca="1" si="5"/>
        <v>46065</v>
      </c>
    </row>
    <row r="333" spans="9:9" x14ac:dyDescent="0.25">
      <c r="I333" s="4">
        <f t="shared" ca="1" si="5"/>
        <v>46066</v>
      </c>
    </row>
    <row r="334" spans="9:9" x14ac:dyDescent="0.25">
      <c r="I334" s="4">
        <f t="shared" ca="1" si="5"/>
        <v>46067</v>
      </c>
    </row>
    <row r="335" spans="9:9" x14ac:dyDescent="0.25">
      <c r="I335" s="4">
        <f t="shared" ca="1" si="5"/>
        <v>46068</v>
      </c>
    </row>
    <row r="336" spans="9:9" x14ac:dyDescent="0.25">
      <c r="I336" s="4">
        <f t="shared" ca="1" si="5"/>
        <v>46069</v>
      </c>
    </row>
    <row r="337" spans="9:9" x14ac:dyDescent="0.25">
      <c r="I337" s="4">
        <f t="shared" ca="1" si="5"/>
        <v>46070</v>
      </c>
    </row>
    <row r="338" spans="9:9" x14ac:dyDescent="0.25">
      <c r="I338" s="4">
        <f t="shared" ca="1" si="5"/>
        <v>46071</v>
      </c>
    </row>
    <row r="339" spans="9:9" x14ac:dyDescent="0.25">
      <c r="I339" s="4">
        <f t="shared" ca="1" si="5"/>
        <v>46072</v>
      </c>
    </row>
    <row r="340" spans="9:9" x14ac:dyDescent="0.25">
      <c r="I340" s="4">
        <f t="shared" ca="1" si="5"/>
        <v>46073</v>
      </c>
    </row>
    <row r="341" spans="9:9" x14ac:dyDescent="0.25">
      <c r="I341" s="4">
        <f t="shared" ca="1" si="5"/>
        <v>46074</v>
      </c>
    </row>
    <row r="342" spans="9:9" x14ac:dyDescent="0.25">
      <c r="I342" s="4">
        <f t="shared" ca="1" si="5"/>
        <v>46075</v>
      </c>
    </row>
    <row r="343" spans="9:9" x14ac:dyDescent="0.25">
      <c r="I343" s="4">
        <f t="shared" ca="1" si="5"/>
        <v>46076</v>
      </c>
    </row>
    <row r="344" spans="9:9" x14ac:dyDescent="0.25">
      <c r="I344" s="4">
        <f t="shared" ca="1" si="5"/>
        <v>46077</v>
      </c>
    </row>
    <row r="345" spans="9:9" x14ac:dyDescent="0.25">
      <c r="I345" s="4">
        <f t="shared" ca="1" si="5"/>
        <v>46078</v>
      </c>
    </row>
    <row r="346" spans="9:9" x14ac:dyDescent="0.25">
      <c r="I346" s="4">
        <f t="shared" ca="1" si="5"/>
        <v>46079</v>
      </c>
    </row>
    <row r="347" spans="9:9" x14ac:dyDescent="0.25">
      <c r="I347" s="4">
        <f t="shared" ca="1" si="5"/>
        <v>46080</v>
      </c>
    </row>
    <row r="348" spans="9:9" x14ac:dyDescent="0.25">
      <c r="I348" s="4">
        <f t="shared" ca="1" si="5"/>
        <v>46081</v>
      </c>
    </row>
    <row r="349" spans="9:9" x14ac:dyDescent="0.25">
      <c r="I349" s="4">
        <f t="shared" ca="1" si="5"/>
        <v>46082</v>
      </c>
    </row>
    <row r="350" spans="9:9" x14ac:dyDescent="0.25">
      <c r="I350" s="4">
        <f t="shared" ca="1" si="5"/>
        <v>46083</v>
      </c>
    </row>
    <row r="351" spans="9:9" x14ac:dyDescent="0.25">
      <c r="I351" s="4">
        <f t="shared" ca="1" si="5"/>
        <v>46084</v>
      </c>
    </row>
    <row r="352" spans="9:9" x14ac:dyDescent="0.25">
      <c r="I352" s="4">
        <f t="shared" ca="1" si="5"/>
        <v>46085</v>
      </c>
    </row>
    <row r="353" spans="9:9" x14ac:dyDescent="0.25">
      <c r="I353" s="4">
        <f t="shared" ca="1" si="5"/>
        <v>46086</v>
      </c>
    </row>
    <row r="354" spans="9:9" x14ac:dyDescent="0.25">
      <c r="I354" s="4">
        <f t="shared" ca="1" si="5"/>
        <v>46087</v>
      </c>
    </row>
    <row r="355" spans="9:9" x14ac:dyDescent="0.25">
      <c r="I355" s="4">
        <f t="shared" ca="1" si="5"/>
        <v>46088</v>
      </c>
    </row>
    <row r="356" spans="9:9" x14ac:dyDescent="0.25">
      <c r="I356" s="4">
        <f t="shared" ca="1" si="5"/>
        <v>46089</v>
      </c>
    </row>
    <row r="357" spans="9:9" x14ac:dyDescent="0.25">
      <c r="I357" s="4">
        <f t="shared" ca="1" si="5"/>
        <v>46090</v>
      </c>
    </row>
    <row r="358" spans="9:9" x14ac:dyDescent="0.25">
      <c r="I358" s="4">
        <f t="shared" ca="1" si="5"/>
        <v>46091</v>
      </c>
    </row>
    <row r="359" spans="9:9" x14ac:dyDescent="0.25">
      <c r="I359" s="4">
        <f t="shared" ca="1" si="5"/>
        <v>46092</v>
      </c>
    </row>
    <row r="360" spans="9:9" x14ac:dyDescent="0.25">
      <c r="I360" s="4">
        <f t="shared" ca="1" si="5"/>
        <v>46093</v>
      </c>
    </row>
    <row r="361" spans="9:9" x14ac:dyDescent="0.25">
      <c r="I361" s="4">
        <f t="shared" ca="1" si="5"/>
        <v>46094</v>
      </c>
    </row>
    <row r="362" spans="9:9" x14ac:dyDescent="0.25">
      <c r="I362" s="4">
        <f t="shared" ca="1" si="5"/>
        <v>46095</v>
      </c>
    </row>
    <row r="363" spans="9:9" x14ac:dyDescent="0.25">
      <c r="I363" s="4">
        <f t="shared" ca="1" si="5"/>
        <v>46096</v>
      </c>
    </row>
    <row r="364" spans="9:9" x14ac:dyDescent="0.25">
      <c r="I364" s="4">
        <f t="shared" ca="1" si="5"/>
        <v>46097</v>
      </c>
    </row>
    <row r="365" spans="9:9" x14ac:dyDescent="0.25">
      <c r="I365" s="4">
        <f t="shared" ca="1" si="5"/>
        <v>46098</v>
      </c>
    </row>
    <row r="366" spans="9:9" x14ac:dyDescent="0.25">
      <c r="I366" s="4">
        <f t="shared" ca="1" si="5"/>
        <v>46099</v>
      </c>
    </row>
    <row r="367" spans="9:9" x14ac:dyDescent="0.25">
      <c r="I367" s="4">
        <f t="shared" ca="1" si="5"/>
        <v>46100</v>
      </c>
    </row>
    <row r="368" spans="9:9" x14ac:dyDescent="0.25">
      <c r="I368" s="4">
        <f t="shared" ca="1" si="5"/>
        <v>46101</v>
      </c>
    </row>
    <row r="369" spans="9:9" x14ac:dyDescent="0.25">
      <c r="I369" s="4">
        <f t="shared" ca="1" si="5"/>
        <v>46102</v>
      </c>
    </row>
    <row r="370" spans="9:9" x14ac:dyDescent="0.25">
      <c r="I370" s="4">
        <f t="shared" ca="1" si="5"/>
        <v>46103</v>
      </c>
    </row>
    <row r="371" spans="9:9" x14ac:dyDescent="0.25">
      <c r="I371" s="4">
        <f t="shared" ca="1" si="5"/>
        <v>46104</v>
      </c>
    </row>
    <row r="372" spans="9:9" x14ac:dyDescent="0.25">
      <c r="I372" s="4">
        <f t="shared" ca="1" si="5"/>
        <v>46105</v>
      </c>
    </row>
    <row r="373" spans="9:9" x14ac:dyDescent="0.25">
      <c r="I373" s="4">
        <f t="shared" ca="1" si="5"/>
        <v>46106</v>
      </c>
    </row>
    <row r="374" spans="9:9" x14ac:dyDescent="0.25">
      <c r="I374" s="4">
        <f t="shared" ca="1" si="5"/>
        <v>46107</v>
      </c>
    </row>
    <row r="375" spans="9:9" x14ac:dyDescent="0.25">
      <c r="I375" s="4">
        <f t="shared" ca="1" si="5"/>
        <v>46108</v>
      </c>
    </row>
    <row r="376" spans="9:9" x14ac:dyDescent="0.25">
      <c r="I376" s="4">
        <f t="shared" ca="1" si="5"/>
        <v>46109</v>
      </c>
    </row>
    <row r="377" spans="9:9" x14ac:dyDescent="0.25">
      <c r="I377" s="4">
        <f t="shared" ca="1" si="5"/>
        <v>46110</v>
      </c>
    </row>
    <row r="378" spans="9:9" x14ac:dyDescent="0.25">
      <c r="I378" s="4">
        <f t="shared" ca="1" si="5"/>
        <v>46111</v>
      </c>
    </row>
    <row r="379" spans="9:9" x14ac:dyDescent="0.25">
      <c r="I379" s="4">
        <f t="shared" ca="1" si="5"/>
        <v>46112</v>
      </c>
    </row>
    <row r="380" spans="9:9" x14ac:dyDescent="0.25">
      <c r="I380" s="4">
        <f t="shared" ca="1" si="5"/>
        <v>46113</v>
      </c>
    </row>
    <row r="381" spans="9:9" x14ac:dyDescent="0.25">
      <c r="I381" s="4">
        <f t="shared" ca="1" si="5"/>
        <v>46114</v>
      </c>
    </row>
    <row r="382" spans="9:9" x14ac:dyDescent="0.25">
      <c r="I382" s="4">
        <f t="shared" ca="1" si="5"/>
        <v>46115</v>
      </c>
    </row>
    <row r="383" spans="9:9" x14ac:dyDescent="0.25">
      <c r="I383" s="4">
        <f t="shared" ca="1" si="5"/>
        <v>46116</v>
      </c>
    </row>
    <row r="384" spans="9:9" x14ac:dyDescent="0.25">
      <c r="I384" s="4">
        <f t="shared" ca="1" si="5"/>
        <v>46117</v>
      </c>
    </row>
    <row r="385" spans="9:9" x14ac:dyDescent="0.25">
      <c r="I385" s="4">
        <f t="shared" ca="1" si="5"/>
        <v>46118</v>
      </c>
    </row>
    <row r="386" spans="9:9" x14ac:dyDescent="0.25">
      <c r="I386" s="4">
        <f t="shared" ca="1" si="5"/>
        <v>46119</v>
      </c>
    </row>
    <row r="387" spans="9:9" x14ac:dyDescent="0.25">
      <c r="I387" s="4">
        <f t="shared" ca="1" si="5"/>
        <v>46120</v>
      </c>
    </row>
    <row r="388" spans="9:9" x14ac:dyDescent="0.25">
      <c r="I388" s="4">
        <f t="shared" ca="1" si="5"/>
        <v>46121</v>
      </c>
    </row>
    <row r="389" spans="9:9" x14ac:dyDescent="0.25">
      <c r="I389" s="4">
        <f t="shared" ca="1" si="5"/>
        <v>46122</v>
      </c>
    </row>
    <row r="390" spans="9:9" x14ac:dyDescent="0.25">
      <c r="I390" s="4">
        <f t="shared" ca="1" si="5"/>
        <v>46123</v>
      </c>
    </row>
    <row r="391" spans="9:9" x14ac:dyDescent="0.25">
      <c r="I391" s="4">
        <f t="shared" ref="I391:I454" ca="1" si="6">I390+1</f>
        <v>46124</v>
      </c>
    </row>
    <row r="392" spans="9:9" x14ac:dyDescent="0.25">
      <c r="I392" s="4">
        <f t="shared" ca="1" si="6"/>
        <v>46125</v>
      </c>
    </row>
    <row r="393" spans="9:9" x14ac:dyDescent="0.25">
      <c r="I393" s="4">
        <f t="shared" ca="1" si="6"/>
        <v>46126</v>
      </c>
    </row>
    <row r="394" spans="9:9" x14ac:dyDescent="0.25">
      <c r="I394" s="4">
        <f t="shared" ca="1" si="6"/>
        <v>46127</v>
      </c>
    </row>
    <row r="395" spans="9:9" x14ac:dyDescent="0.25">
      <c r="I395" s="4">
        <f t="shared" ca="1" si="6"/>
        <v>46128</v>
      </c>
    </row>
    <row r="396" spans="9:9" x14ac:dyDescent="0.25">
      <c r="I396" s="4">
        <f t="shared" ca="1" si="6"/>
        <v>46129</v>
      </c>
    </row>
    <row r="397" spans="9:9" x14ac:dyDescent="0.25">
      <c r="I397" s="4">
        <f t="shared" ca="1" si="6"/>
        <v>46130</v>
      </c>
    </row>
    <row r="398" spans="9:9" x14ac:dyDescent="0.25">
      <c r="I398" s="4">
        <f t="shared" ca="1" si="6"/>
        <v>46131</v>
      </c>
    </row>
    <row r="399" spans="9:9" x14ac:dyDescent="0.25">
      <c r="I399" s="4">
        <f t="shared" ca="1" si="6"/>
        <v>46132</v>
      </c>
    </row>
    <row r="400" spans="9:9" x14ac:dyDescent="0.25">
      <c r="I400" s="4">
        <f t="shared" ca="1" si="6"/>
        <v>46133</v>
      </c>
    </row>
    <row r="401" spans="9:9" x14ac:dyDescent="0.25">
      <c r="I401" s="4">
        <f t="shared" ca="1" si="6"/>
        <v>46134</v>
      </c>
    </row>
    <row r="402" spans="9:9" x14ac:dyDescent="0.25">
      <c r="I402" s="4">
        <f t="shared" ca="1" si="6"/>
        <v>46135</v>
      </c>
    </row>
    <row r="403" spans="9:9" x14ac:dyDescent="0.25">
      <c r="I403" s="4">
        <f t="shared" ca="1" si="6"/>
        <v>46136</v>
      </c>
    </row>
    <row r="404" spans="9:9" x14ac:dyDescent="0.25">
      <c r="I404" s="4">
        <f t="shared" ca="1" si="6"/>
        <v>46137</v>
      </c>
    </row>
    <row r="405" spans="9:9" x14ac:dyDescent="0.25">
      <c r="I405" s="4">
        <f t="shared" ca="1" si="6"/>
        <v>46138</v>
      </c>
    </row>
    <row r="406" spans="9:9" x14ac:dyDescent="0.25">
      <c r="I406" s="4">
        <f t="shared" ca="1" si="6"/>
        <v>46139</v>
      </c>
    </row>
    <row r="407" spans="9:9" x14ac:dyDescent="0.25">
      <c r="I407" s="4">
        <f t="shared" ca="1" si="6"/>
        <v>46140</v>
      </c>
    </row>
    <row r="408" spans="9:9" x14ac:dyDescent="0.25">
      <c r="I408" s="4">
        <f t="shared" ca="1" si="6"/>
        <v>46141</v>
      </c>
    </row>
    <row r="409" spans="9:9" x14ac:dyDescent="0.25">
      <c r="I409" s="4">
        <f t="shared" ca="1" si="6"/>
        <v>46142</v>
      </c>
    </row>
    <row r="410" spans="9:9" x14ac:dyDescent="0.25">
      <c r="I410" s="4">
        <f t="shared" ca="1" si="6"/>
        <v>46143</v>
      </c>
    </row>
    <row r="411" spans="9:9" x14ac:dyDescent="0.25">
      <c r="I411" s="4">
        <f t="shared" ca="1" si="6"/>
        <v>46144</v>
      </c>
    </row>
    <row r="412" spans="9:9" x14ac:dyDescent="0.25">
      <c r="I412" s="4">
        <f t="shared" ca="1" si="6"/>
        <v>46145</v>
      </c>
    </row>
    <row r="413" spans="9:9" x14ac:dyDescent="0.25">
      <c r="I413" s="4">
        <f t="shared" ca="1" si="6"/>
        <v>46146</v>
      </c>
    </row>
    <row r="414" spans="9:9" x14ac:dyDescent="0.25">
      <c r="I414" s="4">
        <f t="shared" ca="1" si="6"/>
        <v>46147</v>
      </c>
    </row>
    <row r="415" spans="9:9" x14ac:dyDescent="0.25">
      <c r="I415" s="4">
        <f t="shared" ca="1" si="6"/>
        <v>46148</v>
      </c>
    </row>
    <row r="416" spans="9:9" x14ac:dyDescent="0.25">
      <c r="I416" s="4">
        <f t="shared" ca="1" si="6"/>
        <v>46149</v>
      </c>
    </row>
    <row r="417" spans="9:9" x14ac:dyDescent="0.25">
      <c r="I417" s="4">
        <f t="shared" ca="1" si="6"/>
        <v>46150</v>
      </c>
    </row>
    <row r="418" spans="9:9" x14ac:dyDescent="0.25">
      <c r="I418" s="4">
        <f t="shared" ca="1" si="6"/>
        <v>46151</v>
      </c>
    </row>
    <row r="419" spans="9:9" x14ac:dyDescent="0.25">
      <c r="I419" s="4">
        <f t="shared" ca="1" si="6"/>
        <v>46152</v>
      </c>
    </row>
    <row r="420" spans="9:9" x14ac:dyDescent="0.25">
      <c r="I420" s="4">
        <f t="shared" ca="1" si="6"/>
        <v>46153</v>
      </c>
    </row>
    <row r="421" spans="9:9" x14ac:dyDescent="0.25">
      <c r="I421" s="4">
        <f t="shared" ca="1" si="6"/>
        <v>46154</v>
      </c>
    </row>
    <row r="422" spans="9:9" x14ac:dyDescent="0.25">
      <c r="I422" s="4">
        <f t="shared" ca="1" si="6"/>
        <v>46155</v>
      </c>
    </row>
    <row r="423" spans="9:9" x14ac:dyDescent="0.25">
      <c r="I423" s="4">
        <f t="shared" ca="1" si="6"/>
        <v>46156</v>
      </c>
    </row>
    <row r="424" spans="9:9" x14ac:dyDescent="0.25">
      <c r="I424" s="4">
        <f t="shared" ca="1" si="6"/>
        <v>46157</v>
      </c>
    </row>
    <row r="425" spans="9:9" x14ac:dyDescent="0.25">
      <c r="I425" s="4">
        <f t="shared" ca="1" si="6"/>
        <v>46158</v>
      </c>
    </row>
    <row r="426" spans="9:9" x14ac:dyDescent="0.25">
      <c r="I426" s="4">
        <f t="shared" ca="1" si="6"/>
        <v>46159</v>
      </c>
    </row>
    <row r="427" spans="9:9" x14ac:dyDescent="0.25">
      <c r="I427" s="4">
        <f t="shared" ca="1" si="6"/>
        <v>46160</v>
      </c>
    </row>
    <row r="428" spans="9:9" x14ac:dyDescent="0.25">
      <c r="I428" s="4">
        <f t="shared" ca="1" si="6"/>
        <v>46161</v>
      </c>
    </row>
    <row r="429" spans="9:9" x14ac:dyDescent="0.25">
      <c r="I429" s="4">
        <f t="shared" ca="1" si="6"/>
        <v>46162</v>
      </c>
    </row>
    <row r="430" spans="9:9" x14ac:dyDescent="0.25">
      <c r="I430" s="4">
        <f t="shared" ca="1" si="6"/>
        <v>46163</v>
      </c>
    </row>
    <row r="431" spans="9:9" x14ac:dyDescent="0.25">
      <c r="I431" s="4">
        <f t="shared" ca="1" si="6"/>
        <v>46164</v>
      </c>
    </row>
    <row r="432" spans="9:9" x14ac:dyDescent="0.25">
      <c r="I432" s="4">
        <f t="shared" ca="1" si="6"/>
        <v>46165</v>
      </c>
    </row>
    <row r="433" spans="9:9" x14ac:dyDescent="0.25">
      <c r="I433" s="4">
        <f t="shared" ca="1" si="6"/>
        <v>46166</v>
      </c>
    </row>
    <row r="434" spans="9:9" x14ac:dyDescent="0.25">
      <c r="I434" s="4">
        <f t="shared" ca="1" si="6"/>
        <v>46167</v>
      </c>
    </row>
    <row r="435" spans="9:9" x14ac:dyDescent="0.25">
      <c r="I435" s="4">
        <f t="shared" ca="1" si="6"/>
        <v>46168</v>
      </c>
    </row>
    <row r="436" spans="9:9" x14ac:dyDescent="0.25">
      <c r="I436" s="4">
        <f t="shared" ca="1" si="6"/>
        <v>46169</v>
      </c>
    </row>
    <row r="437" spans="9:9" x14ac:dyDescent="0.25">
      <c r="I437" s="4">
        <f t="shared" ca="1" si="6"/>
        <v>46170</v>
      </c>
    </row>
    <row r="438" spans="9:9" x14ac:dyDescent="0.25">
      <c r="I438" s="4">
        <f t="shared" ca="1" si="6"/>
        <v>46171</v>
      </c>
    </row>
    <row r="439" spans="9:9" x14ac:dyDescent="0.25">
      <c r="I439" s="4">
        <f t="shared" ca="1" si="6"/>
        <v>46172</v>
      </c>
    </row>
    <row r="440" spans="9:9" x14ac:dyDescent="0.25">
      <c r="I440" s="4">
        <f t="shared" ca="1" si="6"/>
        <v>46173</v>
      </c>
    </row>
    <row r="441" spans="9:9" x14ac:dyDescent="0.25">
      <c r="I441" s="4">
        <f t="shared" ca="1" si="6"/>
        <v>46174</v>
      </c>
    </row>
    <row r="442" spans="9:9" x14ac:dyDescent="0.25">
      <c r="I442" s="4">
        <f t="shared" ca="1" si="6"/>
        <v>46175</v>
      </c>
    </row>
    <row r="443" spans="9:9" x14ac:dyDescent="0.25">
      <c r="I443" s="4">
        <f t="shared" ca="1" si="6"/>
        <v>46176</v>
      </c>
    </row>
    <row r="444" spans="9:9" x14ac:dyDescent="0.25">
      <c r="I444" s="4">
        <f t="shared" ca="1" si="6"/>
        <v>46177</v>
      </c>
    </row>
    <row r="445" spans="9:9" x14ac:dyDescent="0.25">
      <c r="I445" s="4">
        <f t="shared" ca="1" si="6"/>
        <v>46178</v>
      </c>
    </row>
    <row r="446" spans="9:9" x14ac:dyDescent="0.25">
      <c r="I446" s="4">
        <f t="shared" ca="1" si="6"/>
        <v>46179</v>
      </c>
    </row>
    <row r="447" spans="9:9" x14ac:dyDescent="0.25">
      <c r="I447" s="4">
        <f t="shared" ca="1" si="6"/>
        <v>46180</v>
      </c>
    </row>
    <row r="448" spans="9:9" x14ac:dyDescent="0.25">
      <c r="I448" s="4">
        <f t="shared" ca="1" si="6"/>
        <v>46181</v>
      </c>
    </row>
    <row r="449" spans="9:9" x14ac:dyDescent="0.25">
      <c r="I449" s="4">
        <f t="shared" ca="1" si="6"/>
        <v>46182</v>
      </c>
    </row>
    <row r="450" spans="9:9" x14ac:dyDescent="0.25">
      <c r="I450" s="4">
        <f t="shared" ca="1" si="6"/>
        <v>46183</v>
      </c>
    </row>
    <row r="451" spans="9:9" x14ac:dyDescent="0.25">
      <c r="I451" s="4">
        <f t="shared" ca="1" si="6"/>
        <v>46184</v>
      </c>
    </row>
    <row r="452" spans="9:9" x14ac:dyDescent="0.25">
      <c r="I452" s="4">
        <f t="shared" ca="1" si="6"/>
        <v>46185</v>
      </c>
    </row>
    <row r="453" spans="9:9" x14ac:dyDescent="0.25">
      <c r="I453" s="4">
        <f t="shared" ca="1" si="6"/>
        <v>46186</v>
      </c>
    </row>
    <row r="454" spans="9:9" x14ac:dyDescent="0.25">
      <c r="I454" s="4">
        <f t="shared" ca="1" si="6"/>
        <v>46187</v>
      </c>
    </row>
    <row r="455" spans="9:9" x14ac:dyDescent="0.25">
      <c r="I455" s="4">
        <f t="shared" ref="I455:I518" ca="1" si="7">I454+1</f>
        <v>46188</v>
      </c>
    </row>
    <row r="456" spans="9:9" x14ac:dyDescent="0.25">
      <c r="I456" s="4">
        <f t="shared" ca="1" si="7"/>
        <v>46189</v>
      </c>
    </row>
    <row r="457" spans="9:9" x14ac:dyDescent="0.25">
      <c r="I457" s="4">
        <f t="shared" ca="1" si="7"/>
        <v>46190</v>
      </c>
    </row>
    <row r="458" spans="9:9" x14ac:dyDescent="0.25">
      <c r="I458" s="4">
        <f t="shared" ca="1" si="7"/>
        <v>46191</v>
      </c>
    </row>
    <row r="459" spans="9:9" x14ac:dyDescent="0.25">
      <c r="I459" s="4">
        <f t="shared" ca="1" si="7"/>
        <v>46192</v>
      </c>
    </row>
    <row r="460" spans="9:9" x14ac:dyDescent="0.25">
      <c r="I460" s="4">
        <f t="shared" ca="1" si="7"/>
        <v>46193</v>
      </c>
    </row>
    <row r="461" spans="9:9" x14ac:dyDescent="0.25">
      <c r="I461" s="4">
        <f t="shared" ca="1" si="7"/>
        <v>46194</v>
      </c>
    </row>
    <row r="462" spans="9:9" x14ac:dyDescent="0.25">
      <c r="I462" s="4">
        <f t="shared" ca="1" si="7"/>
        <v>46195</v>
      </c>
    </row>
    <row r="463" spans="9:9" x14ac:dyDescent="0.25">
      <c r="I463" s="4">
        <f t="shared" ca="1" si="7"/>
        <v>46196</v>
      </c>
    </row>
    <row r="464" spans="9:9" x14ac:dyDescent="0.25">
      <c r="I464" s="4">
        <f t="shared" ca="1" si="7"/>
        <v>46197</v>
      </c>
    </row>
    <row r="465" spans="9:9" x14ac:dyDescent="0.25">
      <c r="I465" s="4">
        <f t="shared" ca="1" si="7"/>
        <v>46198</v>
      </c>
    </row>
    <row r="466" spans="9:9" x14ac:dyDescent="0.25">
      <c r="I466" s="4">
        <f t="shared" ca="1" si="7"/>
        <v>46199</v>
      </c>
    </row>
    <row r="467" spans="9:9" x14ac:dyDescent="0.25">
      <c r="I467" s="4">
        <f t="shared" ca="1" si="7"/>
        <v>46200</v>
      </c>
    </row>
    <row r="468" spans="9:9" x14ac:dyDescent="0.25">
      <c r="I468" s="4">
        <f t="shared" ca="1" si="7"/>
        <v>46201</v>
      </c>
    </row>
    <row r="469" spans="9:9" x14ac:dyDescent="0.25">
      <c r="I469" s="4">
        <f t="shared" ca="1" si="7"/>
        <v>46202</v>
      </c>
    </row>
    <row r="470" spans="9:9" x14ac:dyDescent="0.25">
      <c r="I470" s="4">
        <f t="shared" ca="1" si="7"/>
        <v>46203</v>
      </c>
    </row>
    <row r="471" spans="9:9" x14ac:dyDescent="0.25">
      <c r="I471" s="4">
        <f t="shared" ca="1" si="7"/>
        <v>46204</v>
      </c>
    </row>
    <row r="472" spans="9:9" x14ac:dyDescent="0.25">
      <c r="I472" s="4">
        <f t="shared" ca="1" si="7"/>
        <v>46205</v>
      </c>
    </row>
    <row r="473" spans="9:9" x14ac:dyDescent="0.25">
      <c r="I473" s="4">
        <f t="shared" ca="1" si="7"/>
        <v>46206</v>
      </c>
    </row>
    <row r="474" spans="9:9" x14ac:dyDescent="0.25">
      <c r="I474" s="4">
        <f t="shared" ca="1" si="7"/>
        <v>46207</v>
      </c>
    </row>
    <row r="475" spans="9:9" x14ac:dyDescent="0.25">
      <c r="I475" s="4">
        <f t="shared" ca="1" si="7"/>
        <v>46208</v>
      </c>
    </row>
    <row r="476" spans="9:9" x14ac:dyDescent="0.25">
      <c r="I476" s="4">
        <f t="shared" ca="1" si="7"/>
        <v>46209</v>
      </c>
    </row>
    <row r="477" spans="9:9" x14ac:dyDescent="0.25">
      <c r="I477" s="4">
        <f t="shared" ca="1" si="7"/>
        <v>46210</v>
      </c>
    </row>
    <row r="478" spans="9:9" x14ac:dyDescent="0.25">
      <c r="I478" s="4">
        <f t="shared" ca="1" si="7"/>
        <v>46211</v>
      </c>
    </row>
    <row r="479" spans="9:9" x14ac:dyDescent="0.25">
      <c r="I479" s="4">
        <f t="shared" ca="1" si="7"/>
        <v>46212</v>
      </c>
    </row>
    <row r="480" spans="9:9" x14ac:dyDescent="0.25">
      <c r="I480" s="4">
        <f t="shared" ca="1" si="7"/>
        <v>46213</v>
      </c>
    </row>
    <row r="481" spans="9:9" x14ac:dyDescent="0.25">
      <c r="I481" s="4">
        <f t="shared" ca="1" si="7"/>
        <v>46214</v>
      </c>
    </row>
    <row r="482" spans="9:9" x14ac:dyDescent="0.25">
      <c r="I482" s="4">
        <f t="shared" ca="1" si="7"/>
        <v>46215</v>
      </c>
    </row>
    <row r="483" spans="9:9" x14ac:dyDescent="0.25">
      <c r="I483" s="4">
        <f t="shared" ca="1" si="7"/>
        <v>46216</v>
      </c>
    </row>
    <row r="484" spans="9:9" x14ac:dyDescent="0.25">
      <c r="I484" s="4">
        <f t="shared" ca="1" si="7"/>
        <v>46217</v>
      </c>
    </row>
    <row r="485" spans="9:9" x14ac:dyDescent="0.25">
      <c r="I485" s="4">
        <f t="shared" ca="1" si="7"/>
        <v>46218</v>
      </c>
    </row>
    <row r="486" spans="9:9" x14ac:dyDescent="0.25">
      <c r="I486" s="4">
        <f t="shared" ca="1" si="7"/>
        <v>46219</v>
      </c>
    </row>
    <row r="487" spans="9:9" x14ac:dyDescent="0.25">
      <c r="I487" s="4">
        <f t="shared" ca="1" si="7"/>
        <v>46220</v>
      </c>
    </row>
    <row r="488" spans="9:9" x14ac:dyDescent="0.25">
      <c r="I488" s="4">
        <f t="shared" ca="1" si="7"/>
        <v>46221</v>
      </c>
    </row>
    <row r="489" spans="9:9" x14ac:dyDescent="0.25">
      <c r="I489" s="4">
        <f t="shared" ca="1" si="7"/>
        <v>46222</v>
      </c>
    </row>
    <row r="490" spans="9:9" x14ac:dyDescent="0.25">
      <c r="I490" s="4">
        <f t="shared" ca="1" si="7"/>
        <v>46223</v>
      </c>
    </row>
    <row r="491" spans="9:9" x14ac:dyDescent="0.25">
      <c r="I491" s="4">
        <f t="shared" ca="1" si="7"/>
        <v>46224</v>
      </c>
    </row>
    <row r="492" spans="9:9" x14ac:dyDescent="0.25">
      <c r="I492" s="4">
        <f t="shared" ca="1" si="7"/>
        <v>46225</v>
      </c>
    </row>
    <row r="493" spans="9:9" x14ac:dyDescent="0.25">
      <c r="I493" s="4">
        <f t="shared" ca="1" si="7"/>
        <v>46226</v>
      </c>
    </row>
    <row r="494" spans="9:9" x14ac:dyDescent="0.25">
      <c r="I494" s="4">
        <f t="shared" ca="1" si="7"/>
        <v>46227</v>
      </c>
    </row>
    <row r="495" spans="9:9" x14ac:dyDescent="0.25">
      <c r="I495" s="4">
        <f t="shared" ca="1" si="7"/>
        <v>46228</v>
      </c>
    </row>
    <row r="496" spans="9:9" x14ac:dyDescent="0.25">
      <c r="I496" s="4">
        <f t="shared" ca="1" si="7"/>
        <v>46229</v>
      </c>
    </row>
    <row r="497" spans="9:9" x14ac:dyDescent="0.25">
      <c r="I497" s="4">
        <f t="shared" ca="1" si="7"/>
        <v>46230</v>
      </c>
    </row>
    <row r="498" spans="9:9" x14ac:dyDescent="0.25">
      <c r="I498" s="4">
        <f t="shared" ca="1" si="7"/>
        <v>46231</v>
      </c>
    </row>
    <row r="499" spans="9:9" x14ac:dyDescent="0.25">
      <c r="I499" s="4">
        <f t="shared" ca="1" si="7"/>
        <v>46232</v>
      </c>
    </row>
    <row r="500" spans="9:9" x14ac:dyDescent="0.25">
      <c r="I500" s="4">
        <f t="shared" ca="1" si="7"/>
        <v>46233</v>
      </c>
    </row>
    <row r="501" spans="9:9" x14ac:dyDescent="0.25">
      <c r="I501" s="4">
        <f t="shared" ca="1" si="7"/>
        <v>46234</v>
      </c>
    </row>
    <row r="502" spans="9:9" x14ac:dyDescent="0.25">
      <c r="I502" s="4">
        <f t="shared" ca="1" si="7"/>
        <v>46235</v>
      </c>
    </row>
    <row r="503" spans="9:9" x14ac:dyDescent="0.25">
      <c r="I503" s="4">
        <f t="shared" ca="1" si="7"/>
        <v>46236</v>
      </c>
    </row>
    <row r="504" spans="9:9" x14ac:dyDescent="0.25">
      <c r="I504" s="4">
        <f t="shared" ca="1" si="7"/>
        <v>46237</v>
      </c>
    </row>
    <row r="505" spans="9:9" x14ac:dyDescent="0.25">
      <c r="I505" s="4">
        <f t="shared" ca="1" si="7"/>
        <v>46238</v>
      </c>
    </row>
    <row r="506" spans="9:9" x14ac:dyDescent="0.25">
      <c r="I506" s="4">
        <f t="shared" ca="1" si="7"/>
        <v>46239</v>
      </c>
    </row>
    <row r="507" spans="9:9" x14ac:dyDescent="0.25">
      <c r="I507" s="4">
        <f t="shared" ca="1" si="7"/>
        <v>46240</v>
      </c>
    </row>
    <row r="508" spans="9:9" x14ac:dyDescent="0.25">
      <c r="I508" s="4">
        <f t="shared" ca="1" si="7"/>
        <v>46241</v>
      </c>
    </row>
    <row r="509" spans="9:9" x14ac:dyDescent="0.25">
      <c r="I509" s="4">
        <f t="shared" ca="1" si="7"/>
        <v>46242</v>
      </c>
    </row>
    <row r="510" spans="9:9" x14ac:dyDescent="0.25">
      <c r="I510" s="4">
        <f t="shared" ca="1" si="7"/>
        <v>46243</v>
      </c>
    </row>
    <row r="511" spans="9:9" x14ac:dyDescent="0.25">
      <c r="I511" s="4">
        <f t="shared" ca="1" si="7"/>
        <v>46244</v>
      </c>
    </row>
    <row r="512" spans="9:9" x14ac:dyDescent="0.25">
      <c r="I512" s="4">
        <f t="shared" ca="1" si="7"/>
        <v>46245</v>
      </c>
    </row>
    <row r="513" spans="9:9" x14ac:dyDescent="0.25">
      <c r="I513" s="4">
        <f t="shared" ca="1" si="7"/>
        <v>46246</v>
      </c>
    </row>
    <row r="514" spans="9:9" x14ac:dyDescent="0.25">
      <c r="I514" s="4">
        <f t="shared" ca="1" si="7"/>
        <v>46247</v>
      </c>
    </row>
    <row r="515" spans="9:9" x14ac:dyDescent="0.25">
      <c r="I515" s="4">
        <f t="shared" ca="1" si="7"/>
        <v>46248</v>
      </c>
    </row>
    <row r="516" spans="9:9" x14ac:dyDescent="0.25">
      <c r="I516" s="4">
        <f t="shared" ca="1" si="7"/>
        <v>46249</v>
      </c>
    </row>
    <row r="517" spans="9:9" x14ac:dyDescent="0.25">
      <c r="I517" s="4">
        <f t="shared" ca="1" si="7"/>
        <v>46250</v>
      </c>
    </row>
    <row r="518" spans="9:9" x14ac:dyDescent="0.25">
      <c r="I518" s="4">
        <f t="shared" ca="1" si="7"/>
        <v>46251</v>
      </c>
    </row>
    <row r="519" spans="9:9" x14ac:dyDescent="0.25">
      <c r="I519" s="4">
        <f t="shared" ref="I519:I582" ca="1" si="8">I518+1</f>
        <v>46252</v>
      </c>
    </row>
    <row r="520" spans="9:9" x14ac:dyDescent="0.25">
      <c r="I520" s="4">
        <f t="shared" ca="1" si="8"/>
        <v>46253</v>
      </c>
    </row>
    <row r="521" spans="9:9" x14ac:dyDescent="0.25">
      <c r="I521" s="4">
        <f t="shared" ca="1" si="8"/>
        <v>46254</v>
      </c>
    </row>
    <row r="522" spans="9:9" x14ac:dyDescent="0.25">
      <c r="I522" s="4">
        <f t="shared" ca="1" si="8"/>
        <v>46255</v>
      </c>
    </row>
    <row r="523" spans="9:9" x14ac:dyDescent="0.25">
      <c r="I523" s="4">
        <f t="shared" ca="1" si="8"/>
        <v>46256</v>
      </c>
    </row>
    <row r="524" spans="9:9" x14ac:dyDescent="0.25">
      <c r="I524" s="4">
        <f t="shared" ca="1" si="8"/>
        <v>46257</v>
      </c>
    </row>
    <row r="525" spans="9:9" x14ac:dyDescent="0.25">
      <c r="I525" s="4">
        <f t="shared" ca="1" si="8"/>
        <v>46258</v>
      </c>
    </row>
    <row r="526" spans="9:9" x14ac:dyDescent="0.25">
      <c r="I526" s="4">
        <f t="shared" ca="1" si="8"/>
        <v>46259</v>
      </c>
    </row>
    <row r="527" spans="9:9" x14ac:dyDescent="0.25">
      <c r="I527" s="4">
        <f t="shared" ca="1" si="8"/>
        <v>46260</v>
      </c>
    </row>
    <row r="528" spans="9:9" x14ac:dyDescent="0.25">
      <c r="I528" s="4">
        <f t="shared" ca="1" si="8"/>
        <v>46261</v>
      </c>
    </row>
    <row r="529" spans="9:9" x14ac:dyDescent="0.25">
      <c r="I529" s="4">
        <f t="shared" ca="1" si="8"/>
        <v>46262</v>
      </c>
    </row>
    <row r="530" spans="9:9" x14ac:dyDescent="0.25">
      <c r="I530" s="4">
        <f t="shared" ca="1" si="8"/>
        <v>46263</v>
      </c>
    </row>
    <row r="531" spans="9:9" x14ac:dyDescent="0.25">
      <c r="I531" s="4">
        <f t="shared" ca="1" si="8"/>
        <v>46264</v>
      </c>
    </row>
    <row r="532" spans="9:9" x14ac:dyDescent="0.25">
      <c r="I532" s="4">
        <f t="shared" ca="1" si="8"/>
        <v>46265</v>
      </c>
    </row>
    <row r="533" spans="9:9" x14ac:dyDescent="0.25">
      <c r="I533" s="4">
        <f t="shared" ca="1" si="8"/>
        <v>46266</v>
      </c>
    </row>
    <row r="534" spans="9:9" x14ac:dyDescent="0.25">
      <c r="I534" s="4">
        <f t="shared" ca="1" si="8"/>
        <v>46267</v>
      </c>
    </row>
    <row r="535" spans="9:9" x14ac:dyDescent="0.25">
      <c r="I535" s="4">
        <f t="shared" ca="1" si="8"/>
        <v>46268</v>
      </c>
    </row>
    <row r="536" spans="9:9" x14ac:dyDescent="0.25">
      <c r="I536" s="4">
        <f t="shared" ca="1" si="8"/>
        <v>46269</v>
      </c>
    </row>
    <row r="537" spans="9:9" x14ac:dyDescent="0.25">
      <c r="I537" s="4">
        <f t="shared" ca="1" si="8"/>
        <v>46270</v>
      </c>
    </row>
    <row r="538" spans="9:9" x14ac:dyDescent="0.25">
      <c r="I538" s="4">
        <f t="shared" ca="1" si="8"/>
        <v>46271</v>
      </c>
    </row>
    <row r="539" spans="9:9" x14ac:dyDescent="0.25">
      <c r="I539" s="4">
        <f t="shared" ca="1" si="8"/>
        <v>46272</v>
      </c>
    </row>
    <row r="540" spans="9:9" x14ac:dyDescent="0.25">
      <c r="I540" s="4">
        <f t="shared" ca="1" si="8"/>
        <v>46273</v>
      </c>
    </row>
    <row r="541" spans="9:9" x14ac:dyDescent="0.25">
      <c r="I541" s="4">
        <f t="shared" ca="1" si="8"/>
        <v>46274</v>
      </c>
    </row>
    <row r="542" spans="9:9" x14ac:dyDescent="0.25">
      <c r="I542" s="4">
        <f t="shared" ca="1" si="8"/>
        <v>46275</v>
      </c>
    </row>
    <row r="543" spans="9:9" x14ac:dyDescent="0.25">
      <c r="I543" s="4">
        <f t="shared" ca="1" si="8"/>
        <v>46276</v>
      </c>
    </row>
    <row r="544" spans="9:9" x14ac:dyDescent="0.25">
      <c r="I544" s="4">
        <f t="shared" ca="1" si="8"/>
        <v>46277</v>
      </c>
    </row>
    <row r="545" spans="9:9" x14ac:dyDescent="0.25">
      <c r="I545" s="4">
        <f t="shared" ca="1" si="8"/>
        <v>46278</v>
      </c>
    </row>
    <row r="546" spans="9:9" x14ac:dyDescent="0.25">
      <c r="I546" s="4">
        <f t="shared" ca="1" si="8"/>
        <v>46279</v>
      </c>
    </row>
    <row r="547" spans="9:9" x14ac:dyDescent="0.25">
      <c r="I547" s="4">
        <f t="shared" ca="1" si="8"/>
        <v>46280</v>
      </c>
    </row>
    <row r="548" spans="9:9" x14ac:dyDescent="0.25">
      <c r="I548" s="4">
        <f t="shared" ca="1" si="8"/>
        <v>46281</v>
      </c>
    </row>
    <row r="549" spans="9:9" x14ac:dyDescent="0.25">
      <c r="I549" s="4">
        <f t="shared" ca="1" si="8"/>
        <v>46282</v>
      </c>
    </row>
    <row r="550" spans="9:9" x14ac:dyDescent="0.25">
      <c r="I550" s="4">
        <f t="shared" ca="1" si="8"/>
        <v>46283</v>
      </c>
    </row>
    <row r="551" spans="9:9" x14ac:dyDescent="0.25">
      <c r="I551" s="4">
        <f t="shared" ca="1" si="8"/>
        <v>46284</v>
      </c>
    </row>
    <row r="552" spans="9:9" x14ac:dyDescent="0.25">
      <c r="I552" s="4">
        <f t="shared" ca="1" si="8"/>
        <v>46285</v>
      </c>
    </row>
    <row r="553" spans="9:9" x14ac:dyDescent="0.25">
      <c r="I553" s="4">
        <f t="shared" ca="1" si="8"/>
        <v>46286</v>
      </c>
    </row>
    <row r="554" spans="9:9" x14ac:dyDescent="0.25">
      <c r="I554" s="4">
        <f t="shared" ca="1" si="8"/>
        <v>46287</v>
      </c>
    </row>
    <row r="555" spans="9:9" x14ac:dyDescent="0.25">
      <c r="I555" s="4">
        <f t="shared" ca="1" si="8"/>
        <v>46288</v>
      </c>
    </row>
    <row r="556" spans="9:9" x14ac:dyDescent="0.25">
      <c r="I556" s="4">
        <f t="shared" ca="1" si="8"/>
        <v>46289</v>
      </c>
    </row>
    <row r="557" spans="9:9" x14ac:dyDescent="0.25">
      <c r="I557" s="4">
        <f t="shared" ca="1" si="8"/>
        <v>46290</v>
      </c>
    </row>
    <row r="558" spans="9:9" x14ac:dyDescent="0.25">
      <c r="I558" s="4">
        <f t="shared" ca="1" si="8"/>
        <v>46291</v>
      </c>
    </row>
    <row r="559" spans="9:9" x14ac:dyDescent="0.25">
      <c r="I559" s="4">
        <f t="shared" ca="1" si="8"/>
        <v>46292</v>
      </c>
    </row>
    <row r="560" spans="9:9" x14ac:dyDescent="0.25">
      <c r="I560" s="4">
        <f t="shared" ca="1" si="8"/>
        <v>46293</v>
      </c>
    </row>
    <row r="561" spans="9:9" x14ac:dyDescent="0.25">
      <c r="I561" s="4">
        <f t="shared" ca="1" si="8"/>
        <v>46294</v>
      </c>
    </row>
    <row r="562" spans="9:9" x14ac:dyDescent="0.25">
      <c r="I562" s="4">
        <f t="shared" ca="1" si="8"/>
        <v>46295</v>
      </c>
    </row>
    <row r="563" spans="9:9" x14ac:dyDescent="0.25">
      <c r="I563" s="4">
        <f t="shared" ca="1" si="8"/>
        <v>46296</v>
      </c>
    </row>
    <row r="564" spans="9:9" x14ac:dyDescent="0.25">
      <c r="I564" s="4">
        <f t="shared" ca="1" si="8"/>
        <v>46297</v>
      </c>
    </row>
    <row r="565" spans="9:9" x14ac:dyDescent="0.25">
      <c r="I565" s="4">
        <f t="shared" ca="1" si="8"/>
        <v>46298</v>
      </c>
    </row>
    <row r="566" spans="9:9" x14ac:dyDescent="0.25">
      <c r="I566" s="4">
        <f t="shared" ca="1" si="8"/>
        <v>46299</v>
      </c>
    </row>
    <row r="567" spans="9:9" x14ac:dyDescent="0.25">
      <c r="I567" s="4">
        <f t="shared" ca="1" si="8"/>
        <v>46300</v>
      </c>
    </row>
    <row r="568" spans="9:9" x14ac:dyDescent="0.25">
      <c r="I568" s="4">
        <f t="shared" ca="1" si="8"/>
        <v>46301</v>
      </c>
    </row>
    <row r="569" spans="9:9" x14ac:dyDescent="0.25">
      <c r="I569" s="4">
        <f t="shared" ca="1" si="8"/>
        <v>46302</v>
      </c>
    </row>
    <row r="570" spans="9:9" x14ac:dyDescent="0.25">
      <c r="I570" s="4">
        <f t="shared" ca="1" si="8"/>
        <v>46303</v>
      </c>
    </row>
    <row r="571" spans="9:9" x14ac:dyDescent="0.25">
      <c r="I571" s="4">
        <f t="shared" ca="1" si="8"/>
        <v>46304</v>
      </c>
    </row>
    <row r="572" spans="9:9" x14ac:dyDescent="0.25">
      <c r="I572" s="4">
        <f t="shared" ca="1" si="8"/>
        <v>46305</v>
      </c>
    </row>
    <row r="573" spans="9:9" x14ac:dyDescent="0.25">
      <c r="I573" s="4">
        <f t="shared" ca="1" si="8"/>
        <v>46306</v>
      </c>
    </row>
    <row r="574" spans="9:9" x14ac:dyDescent="0.25">
      <c r="I574" s="4">
        <f t="shared" ca="1" si="8"/>
        <v>46307</v>
      </c>
    </row>
    <row r="575" spans="9:9" x14ac:dyDescent="0.25">
      <c r="I575" s="4">
        <f t="shared" ca="1" si="8"/>
        <v>46308</v>
      </c>
    </row>
    <row r="576" spans="9:9" x14ac:dyDescent="0.25">
      <c r="I576" s="4">
        <f t="shared" ca="1" si="8"/>
        <v>46309</v>
      </c>
    </row>
    <row r="577" spans="9:9" x14ac:dyDescent="0.25">
      <c r="I577" s="4">
        <f t="shared" ca="1" si="8"/>
        <v>46310</v>
      </c>
    </row>
    <row r="578" spans="9:9" x14ac:dyDescent="0.25">
      <c r="I578" s="4">
        <f t="shared" ca="1" si="8"/>
        <v>46311</v>
      </c>
    </row>
    <row r="579" spans="9:9" x14ac:dyDescent="0.25">
      <c r="I579" s="4">
        <f t="shared" ca="1" si="8"/>
        <v>46312</v>
      </c>
    </row>
    <row r="580" spans="9:9" x14ac:dyDescent="0.25">
      <c r="I580" s="4">
        <f t="shared" ca="1" si="8"/>
        <v>46313</v>
      </c>
    </row>
    <row r="581" spans="9:9" x14ac:dyDescent="0.25">
      <c r="I581" s="4">
        <f t="shared" ca="1" si="8"/>
        <v>46314</v>
      </c>
    </row>
    <row r="582" spans="9:9" x14ac:dyDescent="0.25">
      <c r="I582" s="4">
        <f t="shared" ca="1" si="8"/>
        <v>46315</v>
      </c>
    </row>
    <row r="583" spans="9:9" x14ac:dyDescent="0.25">
      <c r="I583" s="4">
        <f t="shared" ref="I583:I646" ca="1" si="9">I582+1</f>
        <v>46316</v>
      </c>
    </row>
    <row r="584" spans="9:9" x14ac:dyDescent="0.25">
      <c r="I584" s="4">
        <f t="shared" ca="1" si="9"/>
        <v>46317</v>
      </c>
    </row>
    <row r="585" spans="9:9" x14ac:dyDescent="0.25">
      <c r="I585" s="4">
        <f t="shared" ca="1" si="9"/>
        <v>46318</v>
      </c>
    </row>
    <row r="586" spans="9:9" x14ac:dyDescent="0.25">
      <c r="I586" s="4">
        <f t="shared" ca="1" si="9"/>
        <v>46319</v>
      </c>
    </row>
    <row r="587" spans="9:9" x14ac:dyDescent="0.25">
      <c r="I587" s="4">
        <f t="shared" ca="1" si="9"/>
        <v>46320</v>
      </c>
    </row>
    <row r="588" spans="9:9" x14ac:dyDescent="0.25">
      <c r="I588" s="4">
        <f t="shared" ca="1" si="9"/>
        <v>46321</v>
      </c>
    </row>
    <row r="589" spans="9:9" x14ac:dyDescent="0.25">
      <c r="I589" s="4">
        <f t="shared" ca="1" si="9"/>
        <v>46322</v>
      </c>
    </row>
    <row r="590" spans="9:9" x14ac:dyDescent="0.25">
      <c r="I590" s="4">
        <f t="shared" ca="1" si="9"/>
        <v>46323</v>
      </c>
    </row>
    <row r="591" spans="9:9" x14ac:dyDescent="0.25">
      <c r="I591" s="4">
        <f t="shared" ca="1" si="9"/>
        <v>46324</v>
      </c>
    </row>
    <row r="592" spans="9:9" x14ac:dyDescent="0.25">
      <c r="I592" s="4">
        <f t="shared" ca="1" si="9"/>
        <v>46325</v>
      </c>
    </row>
    <row r="593" spans="9:9" x14ac:dyDescent="0.25">
      <c r="I593" s="4">
        <f t="shared" ca="1" si="9"/>
        <v>46326</v>
      </c>
    </row>
    <row r="594" spans="9:9" x14ac:dyDescent="0.25">
      <c r="I594" s="4">
        <f t="shared" ca="1" si="9"/>
        <v>46327</v>
      </c>
    </row>
    <row r="595" spans="9:9" x14ac:dyDescent="0.25">
      <c r="I595" s="4">
        <f t="shared" ca="1" si="9"/>
        <v>46328</v>
      </c>
    </row>
    <row r="596" spans="9:9" x14ac:dyDescent="0.25">
      <c r="I596" s="4">
        <f t="shared" ca="1" si="9"/>
        <v>46329</v>
      </c>
    </row>
    <row r="597" spans="9:9" x14ac:dyDescent="0.25">
      <c r="I597" s="4">
        <f t="shared" ca="1" si="9"/>
        <v>46330</v>
      </c>
    </row>
    <row r="598" spans="9:9" x14ac:dyDescent="0.25">
      <c r="I598" s="4">
        <f t="shared" ca="1" si="9"/>
        <v>46331</v>
      </c>
    </row>
    <row r="599" spans="9:9" x14ac:dyDescent="0.25">
      <c r="I599" s="4">
        <f t="shared" ca="1" si="9"/>
        <v>46332</v>
      </c>
    </row>
    <row r="600" spans="9:9" x14ac:dyDescent="0.25">
      <c r="I600" s="4">
        <f t="shared" ca="1" si="9"/>
        <v>46333</v>
      </c>
    </row>
    <row r="601" spans="9:9" x14ac:dyDescent="0.25">
      <c r="I601" s="4">
        <f t="shared" ca="1" si="9"/>
        <v>46334</v>
      </c>
    </row>
    <row r="602" spans="9:9" x14ac:dyDescent="0.25">
      <c r="I602" s="4">
        <f t="shared" ca="1" si="9"/>
        <v>46335</v>
      </c>
    </row>
    <row r="603" spans="9:9" x14ac:dyDescent="0.25">
      <c r="I603" s="4">
        <f t="shared" ca="1" si="9"/>
        <v>46336</v>
      </c>
    </row>
    <row r="604" spans="9:9" x14ac:dyDescent="0.25">
      <c r="I604" s="4">
        <f t="shared" ca="1" si="9"/>
        <v>46337</v>
      </c>
    </row>
    <row r="605" spans="9:9" x14ac:dyDescent="0.25">
      <c r="I605" s="4">
        <f t="shared" ca="1" si="9"/>
        <v>46338</v>
      </c>
    </row>
    <row r="606" spans="9:9" x14ac:dyDescent="0.25">
      <c r="I606" s="4">
        <f t="shared" ca="1" si="9"/>
        <v>46339</v>
      </c>
    </row>
    <row r="607" spans="9:9" x14ac:dyDescent="0.25">
      <c r="I607" s="4">
        <f t="shared" ca="1" si="9"/>
        <v>46340</v>
      </c>
    </row>
    <row r="608" spans="9:9" x14ac:dyDescent="0.25">
      <c r="I608" s="4">
        <f t="shared" ca="1" si="9"/>
        <v>46341</v>
      </c>
    </row>
    <row r="609" spans="9:9" x14ac:dyDescent="0.25">
      <c r="I609" s="4">
        <f t="shared" ca="1" si="9"/>
        <v>46342</v>
      </c>
    </row>
    <row r="610" spans="9:9" x14ac:dyDescent="0.25">
      <c r="I610" s="4">
        <f t="shared" ca="1" si="9"/>
        <v>46343</v>
      </c>
    </row>
    <row r="611" spans="9:9" x14ac:dyDescent="0.25">
      <c r="I611" s="4">
        <f t="shared" ca="1" si="9"/>
        <v>46344</v>
      </c>
    </row>
    <row r="612" spans="9:9" x14ac:dyDescent="0.25">
      <c r="I612" s="4">
        <f t="shared" ca="1" si="9"/>
        <v>46345</v>
      </c>
    </row>
    <row r="613" spans="9:9" x14ac:dyDescent="0.25">
      <c r="I613" s="4">
        <f t="shared" ca="1" si="9"/>
        <v>46346</v>
      </c>
    </row>
    <row r="614" spans="9:9" x14ac:dyDescent="0.25">
      <c r="I614" s="4">
        <f t="shared" ca="1" si="9"/>
        <v>46347</v>
      </c>
    </row>
    <row r="615" spans="9:9" x14ac:dyDescent="0.25">
      <c r="I615" s="4">
        <f t="shared" ca="1" si="9"/>
        <v>46348</v>
      </c>
    </row>
    <row r="616" spans="9:9" x14ac:dyDescent="0.25">
      <c r="I616" s="4">
        <f t="shared" ca="1" si="9"/>
        <v>46349</v>
      </c>
    </row>
    <row r="617" spans="9:9" x14ac:dyDescent="0.25">
      <c r="I617" s="4">
        <f t="shared" ca="1" si="9"/>
        <v>46350</v>
      </c>
    </row>
    <row r="618" spans="9:9" x14ac:dyDescent="0.25">
      <c r="I618" s="4">
        <f t="shared" ca="1" si="9"/>
        <v>46351</v>
      </c>
    </row>
    <row r="619" spans="9:9" x14ac:dyDescent="0.25">
      <c r="I619" s="4">
        <f t="shared" ca="1" si="9"/>
        <v>46352</v>
      </c>
    </row>
    <row r="620" spans="9:9" x14ac:dyDescent="0.25">
      <c r="I620" s="4">
        <f t="shared" ca="1" si="9"/>
        <v>46353</v>
      </c>
    </row>
    <row r="621" spans="9:9" x14ac:dyDescent="0.25">
      <c r="I621" s="4">
        <f t="shared" ca="1" si="9"/>
        <v>46354</v>
      </c>
    </row>
    <row r="622" spans="9:9" x14ac:dyDescent="0.25">
      <c r="I622" s="4">
        <f t="shared" ca="1" si="9"/>
        <v>46355</v>
      </c>
    </row>
    <row r="623" spans="9:9" x14ac:dyDescent="0.25">
      <c r="I623" s="4">
        <f t="shared" ca="1" si="9"/>
        <v>46356</v>
      </c>
    </row>
    <row r="624" spans="9:9" x14ac:dyDescent="0.25">
      <c r="I624" s="4">
        <f t="shared" ca="1" si="9"/>
        <v>46357</v>
      </c>
    </row>
    <row r="625" spans="9:9" x14ac:dyDescent="0.25">
      <c r="I625" s="4">
        <f t="shared" ca="1" si="9"/>
        <v>46358</v>
      </c>
    </row>
    <row r="626" spans="9:9" x14ac:dyDescent="0.25">
      <c r="I626" s="4">
        <f t="shared" ca="1" si="9"/>
        <v>46359</v>
      </c>
    </row>
    <row r="627" spans="9:9" x14ac:dyDescent="0.25">
      <c r="I627" s="4">
        <f t="shared" ca="1" si="9"/>
        <v>46360</v>
      </c>
    </row>
    <row r="628" spans="9:9" x14ac:dyDescent="0.25">
      <c r="I628" s="4">
        <f t="shared" ca="1" si="9"/>
        <v>46361</v>
      </c>
    </row>
    <row r="629" spans="9:9" x14ac:dyDescent="0.25">
      <c r="I629" s="4">
        <f t="shared" ca="1" si="9"/>
        <v>46362</v>
      </c>
    </row>
    <row r="630" spans="9:9" x14ac:dyDescent="0.25">
      <c r="I630" s="4">
        <f t="shared" ca="1" si="9"/>
        <v>46363</v>
      </c>
    </row>
    <row r="631" spans="9:9" x14ac:dyDescent="0.25">
      <c r="I631" s="4">
        <f t="shared" ca="1" si="9"/>
        <v>46364</v>
      </c>
    </row>
    <row r="632" spans="9:9" x14ac:dyDescent="0.25">
      <c r="I632" s="4">
        <f t="shared" ca="1" si="9"/>
        <v>46365</v>
      </c>
    </row>
    <row r="633" spans="9:9" x14ac:dyDescent="0.25">
      <c r="I633" s="4">
        <f t="shared" ca="1" si="9"/>
        <v>46366</v>
      </c>
    </row>
    <row r="634" spans="9:9" x14ac:dyDescent="0.25">
      <c r="I634" s="4">
        <f t="shared" ca="1" si="9"/>
        <v>46367</v>
      </c>
    </row>
    <row r="635" spans="9:9" x14ac:dyDescent="0.25">
      <c r="I635" s="4">
        <f t="shared" ca="1" si="9"/>
        <v>46368</v>
      </c>
    </row>
    <row r="636" spans="9:9" x14ac:dyDescent="0.25">
      <c r="I636" s="4">
        <f t="shared" ca="1" si="9"/>
        <v>46369</v>
      </c>
    </row>
    <row r="637" spans="9:9" x14ac:dyDescent="0.25">
      <c r="I637" s="4">
        <f t="shared" ca="1" si="9"/>
        <v>46370</v>
      </c>
    </row>
    <row r="638" spans="9:9" x14ac:dyDescent="0.25">
      <c r="I638" s="4">
        <f t="shared" ca="1" si="9"/>
        <v>46371</v>
      </c>
    </row>
    <row r="639" spans="9:9" x14ac:dyDescent="0.25">
      <c r="I639" s="4">
        <f t="shared" ca="1" si="9"/>
        <v>46372</v>
      </c>
    </row>
    <row r="640" spans="9:9" x14ac:dyDescent="0.25">
      <c r="I640" s="4">
        <f t="shared" ca="1" si="9"/>
        <v>46373</v>
      </c>
    </row>
    <row r="641" spans="9:9" x14ac:dyDescent="0.25">
      <c r="I641" s="4">
        <f t="shared" ca="1" si="9"/>
        <v>46374</v>
      </c>
    </row>
    <row r="642" spans="9:9" x14ac:dyDescent="0.25">
      <c r="I642" s="4">
        <f t="shared" ca="1" si="9"/>
        <v>46375</v>
      </c>
    </row>
    <row r="643" spans="9:9" x14ac:dyDescent="0.25">
      <c r="I643" s="4">
        <f t="shared" ca="1" si="9"/>
        <v>46376</v>
      </c>
    </row>
    <row r="644" spans="9:9" x14ac:dyDescent="0.25">
      <c r="I644" s="4">
        <f t="shared" ca="1" si="9"/>
        <v>46377</v>
      </c>
    </row>
    <row r="645" spans="9:9" x14ac:dyDescent="0.25">
      <c r="I645" s="4">
        <f t="shared" ca="1" si="9"/>
        <v>46378</v>
      </c>
    </row>
    <row r="646" spans="9:9" x14ac:dyDescent="0.25">
      <c r="I646" s="4">
        <f t="shared" ca="1" si="9"/>
        <v>46379</v>
      </c>
    </row>
    <row r="647" spans="9:9" x14ac:dyDescent="0.25">
      <c r="I647" s="4">
        <f t="shared" ref="I647:I710" ca="1" si="10">I646+1</f>
        <v>46380</v>
      </c>
    </row>
    <row r="648" spans="9:9" x14ac:dyDescent="0.25">
      <c r="I648" s="4">
        <f t="shared" ca="1" si="10"/>
        <v>46381</v>
      </c>
    </row>
    <row r="649" spans="9:9" x14ac:dyDescent="0.25">
      <c r="I649" s="4">
        <f t="shared" ca="1" si="10"/>
        <v>46382</v>
      </c>
    </row>
    <row r="650" spans="9:9" x14ac:dyDescent="0.25">
      <c r="I650" s="4">
        <f t="shared" ca="1" si="10"/>
        <v>46383</v>
      </c>
    </row>
    <row r="651" spans="9:9" x14ac:dyDescent="0.25">
      <c r="I651" s="4">
        <f t="shared" ca="1" si="10"/>
        <v>46384</v>
      </c>
    </row>
    <row r="652" spans="9:9" x14ac:dyDescent="0.25">
      <c r="I652" s="4">
        <f t="shared" ca="1" si="10"/>
        <v>46385</v>
      </c>
    </row>
    <row r="653" spans="9:9" x14ac:dyDescent="0.25">
      <c r="I653" s="4">
        <f t="shared" ca="1" si="10"/>
        <v>46386</v>
      </c>
    </row>
    <row r="654" spans="9:9" x14ac:dyDescent="0.25">
      <c r="I654" s="4">
        <f t="shared" ca="1" si="10"/>
        <v>46387</v>
      </c>
    </row>
    <row r="655" spans="9:9" x14ac:dyDescent="0.25">
      <c r="I655" s="4">
        <f t="shared" ca="1" si="10"/>
        <v>46388</v>
      </c>
    </row>
    <row r="656" spans="9:9" x14ac:dyDescent="0.25">
      <c r="I656" s="4">
        <f t="shared" ca="1" si="10"/>
        <v>46389</v>
      </c>
    </row>
    <row r="657" spans="9:9" x14ac:dyDescent="0.25">
      <c r="I657" s="4">
        <f t="shared" ca="1" si="10"/>
        <v>46390</v>
      </c>
    </row>
    <row r="658" spans="9:9" x14ac:dyDescent="0.25">
      <c r="I658" s="4">
        <f t="shared" ca="1" si="10"/>
        <v>46391</v>
      </c>
    </row>
    <row r="659" spans="9:9" x14ac:dyDescent="0.25">
      <c r="I659" s="4">
        <f t="shared" ca="1" si="10"/>
        <v>46392</v>
      </c>
    </row>
    <row r="660" spans="9:9" x14ac:dyDescent="0.25">
      <c r="I660" s="4">
        <f t="shared" ca="1" si="10"/>
        <v>46393</v>
      </c>
    </row>
    <row r="661" spans="9:9" x14ac:dyDescent="0.25">
      <c r="I661" s="4">
        <f t="shared" ca="1" si="10"/>
        <v>46394</v>
      </c>
    </row>
    <row r="662" spans="9:9" x14ac:dyDescent="0.25">
      <c r="I662" s="4">
        <f t="shared" ca="1" si="10"/>
        <v>46395</v>
      </c>
    </row>
    <row r="663" spans="9:9" x14ac:dyDescent="0.25">
      <c r="I663" s="4">
        <f t="shared" ca="1" si="10"/>
        <v>46396</v>
      </c>
    </row>
    <row r="664" spans="9:9" x14ac:dyDescent="0.25">
      <c r="I664" s="4">
        <f t="shared" ca="1" si="10"/>
        <v>46397</v>
      </c>
    </row>
    <row r="665" spans="9:9" x14ac:dyDescent="0.25">
      <c r="I665" s="4">
        <f t="shared" ca="1" si="10"/>
        <v>46398</v>
      </c>
    </row>
    <row r="666" spans="9:9" x14ac:dyDescent="0.25">
      <c r="I666" s="4">
        <f t="shared" ca="1" si="10"/>
        <v>46399</v>
      </c>
    </row>
    <row r="667" spans="9:9" x14ac:dyDescent="0.25">
      <c r="I667" s="4">
        <f t="shared" ca="1" si="10"/>
        <v>46400</v>
      </c>
    </row>
    <row r="668" spans="9:9" x14ac:dyDescent="0.25">
      <c r="I668" s="4">
        <f t="shared" ca="1" si="10"/>
        <v>46401</v>
      </c>
    </row>
    <row r="669" spans="9:9" x14ac:dyDescent="0.25">
      <c r="I669" s="4">
        <f t="shared" ca="1" si="10"/>
        <v>46402</v>
      </c>
    </row>
    <row r="670" spans="9:9" x14ac:dyDescent="0.25">
      <c r="I670" s="4">
        <f t="shared" ca="1" si="10"/>
        <v>46403</v>
      </c>
    </row>
    <row r="671" spans="9:9" x14ac:dyDescent="0.25">
      <c r="I671" s="4">
        <f t="shared" ca="1" si="10"/>
        <v>46404</v>
      </c>
    </row>
    <row r="672" spans="9:9" x14ac:dyDescent="0.25">
      <c r="I672" s="4">
        <f t="shared" ca="1" si="10"/>
        <v>46405</v>
      </c>
    </row>
    <row r="673" spans="9:9" x14ac:dyDescent="0.25">
      <c r="I673" s="4">
        <f t="shared" ca="1" si="10"/>
        <v>46406</v>
      </c>
    </row>
    <row r="674" spans="9:9" x14ac:dyDescent="0.25">
      <c r="I674" s="4">
        <f t="shared" ca="1" si="10"/>
        <v>46407</v>
      </c>
    </row>
    <row r="675" spans="9:9" x14ac:dyDescent="0.25">
      <c r="I675" s="4">
        <f t="shared" ca="1" si="10"/>
        <v>46408</v>
      </c>
    </row>
    <row r="676" spans="9:9" x14ac:dyDescent="0.25">
      <c r="I676" s="4">
        <f t="shared" ca="1" si="10"/>
        <v>46409</v>
      </c>
    </row>
    <row r="677" spans="9:9" x14ac:dyDescent="0.25">
      <c r="I677" s="4">
        <f t="shared" ca="1" si="10"/>
        <v>46410</v>
      </c>
    </row>
    <row r="678" spans="9:9" x14ac:dyDescent="0.25">
      <c r="I678" s="4">
        <f t="shared" ca="1" si="10"/>
        <v>46411</v>
      </c>
    </row>
    <row r="679" spans="9:9" x14ac:dyDescent="0.25">
      <c r="I679" s="4">
        <f t="shared" ca="1" si="10"/>
        <v>46412</v>
      </c>
    </row>
    <row r="680" spans="9:9" x14ac:dyDescent="0.25">
      <c r="I680" s="4">
        <f t="shared" ca="1" si="10"/>
        <v>46413</v>
      </c>
    </row>
    <row r="681" spans="9:9" x14ac:dyDescent="0.25">
      <c r="I681" s="4">
        <f t="shared" ca="1" si="10"/>
        <v>46414</v>
      </c>
    </row>
    <row r="682" spans="9:9" x14ac:dyDescent="0.25">
      <c r="I682" s="4">
        <f t="shared" ca="1" si="10"/>
        <v>46415</v>
      </c>
    </row>
    <row r="683" spans="9:9" x14ac:dyDescent="0.25">
      <c r="I683" s="4">
        <f t="shared" ca="1" si="10"/>
        <v>46416</v>
      </c>
    </row>
    <row r="684" spans="9:9" x14ac:dyDescent="0.25">
      <c r="I684" s="4">
        <f t="shared" ca="1" si="10"/>
        <v>46417</v>
      </c>
    </row>
    <row r="685" spans="9:9" x14ac:dyDescent="0.25">
      <c r="I685" s="4">
        <f t="shared" ca="1" si="10"/>
        <v>46418</v>
      </c>
    </row>
    <row r="686" spans="9:9" x14ac:dyDescent="0.25">
      <c r="I686" s="4">
        <f t="shared" ca="1" si="10"/>
        <v>46419</v>
      </c>
    </row>
    <row r="687" spans="9:9" x14ac:dyDescent="0.25">
      <c r="I687" s="4">
        <f t="shared" ca="1" si="10"/>
        <v>46420</v>
      </c>
    </row>
    <row r="688" spans="9:9" x14ac:dyDescent="0.25">
      <c r="I688" s="4">
        <f t="shared" ca="1" si="10"/>
        <v>46421</v>
      </c>
    </row>
    <row r="689" spans="9:9" x14ac:dyDescent="0.25">
      <c r="I689" s="4">
        <f t="shared" ca="1" si="10"/>
        <v>46422</v>
      </c>
    </row>
    <row r="690" spans="9:9" x14ac:dyDescent="0.25">
      <c r="I690" s="4">
        <f t="shared" ca="1" si="10"/>
        <v>46423</v>
      </c>
    </row>
    <row r="691" spans="9:9" x14ac:dyDescent="0.25">
      <c r="I691" s="4">
        <f t="shared" ca="1" si="10"/>
        <v>46424</v>
      </c>
    </row>
    <row r="692" spans="9:9" x14ac:dyDescent="0.25">
      <c r="I692" s="4">
        <f t="shared" ca="1" si="10"/>
        <v>46425</v>
      </c>
    </row>
    <row r="693" spans="9:9" x14ac:dyDescent="0.25">
      <c r="I693" s="4">
        <f t="shared" ca="1" si="10"/>
        <v>46426</v>
      </c>
    </row>
    <row r="694" spans="9:9" x14ac:dyDescent="0.25">
      <c r="I694" s="4">
        <f t="shared" ca="1" si="10"/>
        <v>46427</v>
      </c>
    </row>
    <row r="695" spans="9:9" x14ac:dyDescent="0.25">
      <c r="I695" s="4">
        <f t="shared" ca="1" si="10"/>
        <v>46428</v>
      </c>
    </row>
    <row r="696" spans="9:9" x14ac:dyDescent="0.25">
      <c r="I696" s="4">
        <f t="shared" ca="1" si="10"/>
        <v>46429</v>
      </c>
    </row>
    <row r="697" spans="9:9" x14ac:dyDescent="0.25">
      <c r="I697" s="4">
        <f t="shared" ca="1" si="10"/>
        <v>46430</v>
      </c>
    </row>
    <row r="698" spans="9:9" x14ac:dyDescent="0.25">
      <c r="I698" s="4">
        <f t="shared" ca="1" si="10"/>
        <v>46431</v>
      </c>
    </row>
    <row r="699" spans="9:9" x14ac:dyDescent="0.25">
      <c r="I699" s="4">
        <f t="shared" ca="1" si="10"/>
        <v>46432</v>
      </c>
    </row>
    <row r="700" spans="9:9" x14ac:dyDescent="0.25">
      <c r="I700" s="4">
        <f t="shared" ca="1" si="10"/>
        <v>46433</v>
      </c>
    </row>
    <row r="701" spans="9:9" x14ac:dyDescent="0.25">
      <c r="I701" s="4">
        <f t="shared" ca="1" si="10"/>
        <v>46434</v>
      </c>
    </row>
    <row r="702" spans="9:9" x14ac:dyDescent="0.25">
      <c r="I702" s="4">
        <f t="shared" ca="1" si="10"/>
        <v>46435</v>
      </c>
    </row>
    <row r="703" spans="9:9" x14ac:dyDescent="0.25">
      <c r="I703" s="4">
        <f t="shared" ca="1" si="10"/>
        <v>46436</v>
      </c>
    </row>
    <row r="704" spans="9:9" x14ac:dyDescent="0.25">
      <c r="I704" s="4">
        <f t="shared" ca="1" si="10"/>
        <v>46437</v>
      </c>
    </row>
    <row r="705" spans="9:9" x14ac:dyDescent="0.25">
      <c r="I705" s="4">
        <f t="shared" ca="1" si="10"/>
        <v>46438</v>
      </c>
    </row>
    <row r="706" spans="9:9" x14ac:dyDescent="0.25">
      <c r="I706" s="4">
        <f t="shared" ca="1" si="10"/>
        <v>46439</v>
      </c>
    </row>
    <row r="707" spans="9:9" x14ac:dyDescent="0.25">
      <c r="I707" s="4">
        <f t="shared" ca="1" si="10"/>
        <v>46440</v>
      </c>
    </row>
    <row r="708" spans="9:9" x14ac:dyDescent="0.25">
      <c r="I708" s="4">
        <f t="shared" ca="1" si="10"/>
        <v>46441</v>
      </c>
    </row>
    <row r="709" spans="9:9" x14ac:dyDescent="0.25">
      <c r="I709" s="4">
        <f t="shared" ca="1" si="10"/>
        <v>46442</v>
      </c>
    </row>
    <row r="710" spans="9:9" x14ac:dyDescent="0.25">
      <c r="I710" s="4">
        <f t="shared" ca="1" si="10"/>
        <v>46443</v>
      </c>
    </row>
    <row r="711" spans="9:9" x14ac:dyDescent="0.25">
      <c r="I711" s="4">
        <f t="shared" ref="I711:I774" ca="1" si="11">I710+1</f>
        <v>46444</v>
      </c>
    </row>
    <row r="712" spans="9:9" x14ac:dyDescent="0.25">
      <c r="I712" s="4">
        <f t="shared" ca="1" si="11"/>
        <v>46445</v>
      </c>
    </row>
    <row r="713" spans="9:9" x14ac:dyDescent="0.25">
      <c r="I713" s="4">
        <f t="shared" ca="1" si="11"/>
        <v>46446</v>
      </c>
    </row>
    <row r="714" spans="9:9" x14ac:dyDescent="0.25">
      <c r="I714" s="4">
        <f t="shared" ca="1" si="11"/>
        <v>46447</v>
      </c>
    </row>
    <row r="715" spans="9:9" x14ac:dyDescent="0.25">
      <c r="I715" s="4">
        <f t="shared" ca="1" si="11"/>
        <v>46448</v>
      </c>
    </row>
    <row r="716" spans="9:9" x14ac:dyDescent="0.25">
      <c r="I716" s="4">
        <f t="shared" ca="1" si="11"/>
        <v>46449</v>
      </c>
    </row>
    <row r="717" spans="9:9" x14ac:dyDescent="0.25">
      <c r="I717" s="4">
        <f t="shared" ca="1" si="11"/>
        <v>46450</v>
      </c>
    </row>
    <row r="718" spans="9:9" x14ac:dyDescent="0.25">
      <c r="I718" s="4">
        <f t="shared" ca="1" si="11"/>
        <v>46451</v>
      </c>
    </row>
    <row r="719" spans="9:9" x14ac:dyDescent="0.25">
      <c r="I719" s="4">
        <f t="shared" ca="1" si="11"/>
        <v>46452</v>
      </c>
    </row>
    <row r="720" spans="9:9" x14ac:dyDescent="0.25">
      <c r="I720" s="4">
        <f t="shared" ca="1" si="11"/>
        <v>46453</v>
      </c>
    </row>
    <row r="721" spans="9:9" x14ac:dyDescent="0.25">
      <c r="I721" s="4">
        <f t="shared" ca="1" si="11"/>
        <v>46454</v>
      </c>
    </row>
    <row r="722" spans="9:9" x14ac:dyDescent="0.25">
      <c r="I722" s="4">
        <f t="shared" ca="1" si="11"/>
        <v>46455</v>
      </c>
    </row>
    <row r="723" spans="9:9" x14ac:dyDescent="0.25">
      <c r="I723" s="4">
        <f t="shared" ca="1" si="11"/>
        <v>46456</v>
      </c>
    </row>
    <row r="724" spans="9:9" x14ac:dyDescent="0.25">
      <c r="I724" s="4">
        <f t="shared" ca="1" si="11"/>
        <v>46457</v>
      </c>
    </row>
    <row r="725" spans="9:9" x14ac:dyDescent="0.25">
      <c r="I725" s="4">
        <f t="shared" ca="1" si="11"/>
        <v>46458</v>
      </c>
    </row>
    <row r="726" spans="9:9" x14ac:dyDescent="0.25">
      <c r="I726" s="4">
        <f t="shared" ca="1" si="11"/>
        <v>46459</v>
      </c>
    </row>
    <row r="727" spans="9:9" x14ac:dyDescent="0.25">
      <c r="I727" s="4">
        <f t="shared" ca="1" si="11"/>
        <v>46460</v>
      </c>
    </row>
    <row r="728" spans="9:9" x14ac:dyDescent="0.25">
      <c r="I728" s="4">
        <f t="shared" ca="1" si="11"/>
        <v>46461</v>
      </c>
    </row>
    <row r="729" spans="9:9" x14ac:dyDescent="0.25">
      <c r="I729" s="4">
        <f t="shared" ca="1" si="11"/>
        <v>46462</v>
      </c>
    </row>
    <row r="730" spans="9:9" x14ac:dyDescent="0.25">
      <c r="I730" s="4">
        <f t="shared" ca="1" si="11"/>
        <v>46463</v>
      </c>
    </row>
    <row r="731" spans="9:9" x14ac:dyDescent="0.25">
      <c r="I731" s="4">
        <f t="shared" ca="1" si="11"/>
        <v>46464</v>
      </c>
    </row>
    <row r="732" spans="9:9" x14ac:dyDescent="0.25">
      <c r="I732" s="4">
        <f t="shared" ca="1" si="11"/>
        <v>46465</v>
      </c>
    </row>
    <row r="733" spans="9:9" x14ac:dyDescent="0.25">
      <c r="I733" s="4">
        <f t="shared" ca="1" si="11"/>
        <v>46466</v>
      </c>
    </row>
    <row r="734" spans="9:9" x14ac:dyDescent="0.25">
      <c r="I734" s="4">
        <f t="shared" ca="1" si="11"/>
        <v>46467</v>
      </c>
    </row>
    <row r="735" spans="9:9" x14ac:dyDescent="0.25">
      <c r="I735" s="4">
        <f t="shared" ca="1" si="11"/>
        <v>46468</v>
      </c>
    </row>
    <row r="736" spans="9:9" x14ac:dyDescent="0.25">
      <c r="I736" s="4">
        <f t="shared" ca="1" si="11"/>
        <v>46469</v>
      </c>
    </row>
    <row r="737" spans="9:9" x14ac:dyDescent="0.25">
      <c r="I737" s="4">
        <f t="shared" ca="1" si="11"/>
        <v>46470</v>
      </c>
    </row>
    <row r="738" spans="9:9" x14ac:dyDescent="0.25">
      <c r="I738" s="4">
        <f t="shared" ca="1" si="11"/>
        <v>46471</v>
      </c>
    </row>
    <row r="739" spans="9:9" x14ac:dyDescent="0.25">
      <c r="I739" s="4">
        <f t="shared" ca="1" si="11"/>
        <v>46472</v>
      </c>
    </row>
    <row r="740" spans="9:9" x14ac:dyDescent="0.25">
      <c r="I740" s="4">
        <f t="shared" ca="1" si="11"/>
        <v>46473</v>
      </c>
    </row>
    <row r="741" spans="9:9" x14ac:dyDescent="0.25">
      <c r="I741" s="4">
        <f t="shared" ca="1" si="11"/>
        <v>46474</v>
      </c>
    </row>
    <row r="742" spans="9:9" x14ac:dyDescent="0.25">
      <c r="I742" s="4">
        <f t="shared" ca="1" si="11"/>
        <v>46475</v>
      </c>
    </row>
    <row r="743" spans="9:9" x14ac:dyDescent="0.25">
      <c r="I743" s="4">
        <f t="shared" ca="1" si="11"/>
        <v>46476</v>
      </c>
    </row>
    <row r="744" spans="9:9" x14ac:dyDescent="0.25">
      <c r="I744" s="4">
        <f t="shared" ca="1" si="11"/>
        <v>46477</v>
      </c>
    </row>
    <row r="745" spans="9:9" x14ac:dyDescent="0.25">
      <c r="I745" s="4">
        <f t="shared" ca="1" si="11"/>
        <v>46478</v>
      </c>
    </row>
    <row r="746" spans="9:9" x14ac:dyDescent="0.25">
      <c r="I746" s="4">
        <f t="shared" ca="1" si="11"/>
        <v>46479</v>
      </c>
    </row>
    <row r="747" spans="9:9" x14ac:dyDescent="0.25">
      <c r="I747" s="4">
        <f t="shared" ca="1" si="11"/>
        <v>46480</v>
      </c>
    </row>
    <row r="748" spans="9:9" x14ac:dyDescent="0.25">
      <c r="I748" s="4">
        <f t="shared" ca="1" si="11"/>
        <v>46481</v>
      </c>
    </row>
    <row r="749" spans="9:9" x14ac:dyDescent="0.25">
      <c r="I749" s="4">
        <f t="shared" ca="1" si="11"/>
        <v>46482</v>
      </c>
    </row>
    <row r="750" spans="9:9" x14ac:dyDescent="0.25">
      <c r="I750" s="4">
        <f t="shared" ca="1" si="11"/>
        <v>46483</v>
      </c>
    </row>
    <row r="751" spans="9:9" x14ac:dyDescent="0.25">
      <c r="I751" s="4">
        <f t="shared" ca="1" si="11"/>
        <v>46484</v>
      </c>
    </row>
    <row r="752" spans="9:9" x14ac:dyDescent="0.25">
      <c r="I752" s="4">
        <f t="shared" ca="1" si="11"/>
        <v>46485</v>
      </c>
    </row>
    <row r="753" spans="9:9" x14ac:dyDescent="0.25">
      <c r="I753" s="4">
        <f t="shared" ca="1" si="11"/>
        <v>46486</v>
      </c>
    </row>
    <row r="754" spans="9:9" x14ac:dyDescent="0.25">
      <c r="I754" s="4">
        <f t="shared" ca="1" si="11"/>
        <v>46487</v>
      </c>
    </row>
    <row r="755" spans="9:9" x14ac:dyDescent="0.25">
      <c r="I755" s="4">
        <f t="shared" ca="1" si="11"/>
        <v>46488</v>
      </c>
    </row>
    <row r="756" spans="9:9" x14ac:dyDescent="0.25">
      <c r="I756" s="4">
        <f t="shared" ca="1" si="11"/>
        <v>46489</v>
      </c>
    </row>
    <row r="757" spans="9:9" x14ac:dyDescent="0.25">
      <c r="I757" s="4">
        <f t="shared" ca="1" si="11"/>
        <v>46490</v>
      </c>
    </row>
    <row r="758" spans="9:9" x14ac:dyDescent="0.25">
      <c r="I758" s="4">
        <f t="shared" ca="1" si="11"/>
        <v>46491</v>
      </c>
    </row>
    <row r="759" spans="9:9" x14ac:dyDescent="0.25">
      <c r="I759" s="4">
        <f t="shared" ca="1" si="11"/>
        <v>46492</v>
      </c>
    </row>
    <row r="760" spans="9:9" x14ac:dyDescent="0.25">
      <c r="I760" s="4">
        <f t="shared" ca="1" si="11"/>
        <v>46493</v>
      </c>
    </row>
    <row r="761" spans="9:9" x14ac:dyDescent="0.25">
      <c r="I761" s="4">
        <f t="shared" ca="1" si="11"/>
        <v>46494</v>
      </c>
    </row>
    <row r="762" spans="9:9" x14ac:dyDescent="0.25">
      <c r="I762" s="4">
        <f t="shared" ca="1" si="11"/>
        <v>46495</v>
      </c>
    </row>
    <row r="763" spans="9:9" x14ac:dyDescent="0.25">
      <c r="I763" s="4">
        <f t="shared" ca="1" si="11"/>
        <v>46496</v>
      </c>
    </row>
    <row r="764" spans="9:9" x14ac:dyDescent="0.25">
      <c r="I764" s="4">
        <f t="shared" ca="1" si="11"/>
        <v>46497</v>
      </c>
    </row>
    <row r="765" spans="9:9" x14ac:dyDescent="0.25">
      <c r="I765" s="4">
        <f t="shared" ca="1" si="11"/>
        <v>46498</v>
      </c>
    </row>
    <row r="766" spans="9:9" x14ac:dyDescent="0.25">
      <c r="I766" s="4">
        <f t="shared" ca="1" si="11"/>
        <v>46499</v>
      </c>
    </row>
    <row r="767" spans="9:9" x14ac:dyDescent="0.25">
      <c r="I767" s="4">
        <f t="shared" ca="1" si="11"/>
        <v>46500</v>
      </c>
    </row>
    <row r="768" spans="9:9" x14ac:dyDescent="0.25">
      <c r="I768" s="4">
        <f t="shared" ca="1" si="11"/>
        <v>46501</v>
      </c>
    </row>
    <row r="769" spans="9:9" x14ac:dyDescent="0.25">
      <c r="I769" s="4">
        <f t="shared" ca="1" si="11"/>
        <v>46502</v>
      </c>
    </row>
    <row r="770" spans="9:9" x14ac:dyDescent="0.25">
      <c r="I770" s="4">
        <f t="shared" ca="1" si="11"/>
        <v>46503</v>
      </c>
    </row>
    <row r="771" spans="9:9" x14ac:dyDescent="0.25">
      <c r="I771" s="4">
        <f t="shared" ca="1" si="11"/>
        <v>46504</v>
      </c>
    </row>
    <row r="772" spans="9:9" x14ac:dyDescent="0.25">
      <c r="I772" s="4">
        <f t="shared" ca="1" si="11"/>
        <v>46505</v>
      </c>
    </row>
    <row r="773" spans="9:9" x14ac:dyDescent="0.25">
      <c r="I773" s="4">
        <f t="shared" ca="1" si="11"/>
        <v>46506</v>
      </c>
    </row>
    <row r="774" spans="9:9" x14ac:dyDescent="0.25">
      <c r="I774" s="4">
        <f t="shared" ca="1" si="11"/>
        <v>46507</v>
      </c>
    </row>
    <row r="775" spans="9:9" x14ac:dyDescent="0.25">
      <c r="I775" s="4">
        <f t="shared" ref="I775:I784" ca="1" si="12">I774+1</f>
        <v>46508</v>
      </c>
    </row>
    <row r="776" spans="9:9" x14ac:dyDescent="0.25">
      <c r="I776" s="4">
        <f t="shared" ca="1" si="12"/>
        <v>46509</v>
      </c>
    </row>
    <row r="777" spans="9:9" x14ac:dyDescent="0.25">
      <c r="I777" s="4">
        <f t="shared" ca="1" si="12"/>
        <v>46510</v>
      </c>
    </row>
    <row r="778" spans="9:9" x14ac:dyDescent="0.25">
      <c r="I778" s="4">
        <f t="shared" ca="1" si="12"/>
        <v>46511</v>
      </c>
    </row>
    <row r="779" spans="9:9" x14ac:dyDescent="0.25">
      <c r="I779" s="4">
        <f t="shared" ca="1" si="12"/>
        <v>46512</v>
      </c>
    </row>
    <row r="780" spans="9:9" x14ac:dyDescent="0.25">
      <c r="I780" s="4">
        <f t="shared" ca="1" si="12"/>
        <v>46513</v>
      </c>
    </row>
    <row r="781" spans="9:9" x14ac:dyDescent="0.25">
      <c r="I781" s="4">
        <f t="shared" ca="1" si="12"/>
        <v>46514</v>
      </c>
    </row>
    <row r="782" spans="9:9" x14ac:dyDescent="0.25">
      <c r="I782" s="4">
        <f t="shared" ca="1" si="12"/>
        <v>46515</v>
      </c>
    </row>
    <row r="783" spans="9:9" x14ac:dyDescent="0.25">
      <c r="I783" s="4">
        <f t="shared" ca="1" si="12"/>
        <v>46516</v>
      </c>
    </row>
    <row r="784" spans="9:9" x14ac:dyDescent="0.25">
      <c r="I784" s="4">
        <f t="shared" ca="1" si="12"/>
        <v>46517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E01B8-37FD-4EDA-827F-435FA1FD9451}">
  <sheetPr codeName="Sheet3"/>
  <dimension ref="A1:W301"/>
  <sheetViews>
    <sheetView workbookViewId="0">
      <selection activeCell="C17" sqref="C17"/>
    </sheetView>
  </sheetViews>
  <sheetFormatPr defaultRowHeight="14.4" x14ac:dyDescent="0.3"/>
  <cols>
    <col min="1" max="3" width="11.109375" style="20" customWidth="1"/>
    <col min="4" max="4" width="12.88671875" style="20" customWidth="1"/>
    <col min="5" max="5" width="11.5546875" bestFit="1" customWidth="1"/>
    <col min="6" max="6" width="10.5546875" bestFit="1" customWidth="1"/>
  </cols>
  <sheetData>
    <row r="1" spans="1:23" ht="17.399999999999999" x14ac:dyDescent="0.3">
      <c r="A1" s="219" t="s">
        <v>1603</v>
      </c>
      <c r="B1" s="219"/>
      <c r="C1" s="13" t="s">
        <v>1604</v>
      </c>
      <c r="D1" s="14">
        <v>0.01</v>
      </c>
      <c r="E1" s="14">
        <v>7.4999999999999997E-3</v>
      </c>
      <c r="F1" s="14">
        <v>5.0000000000000001E-3</v>
      </c>
      <c r="G1" s="14"/>
      <c r="H1" s="14"/>
      <c r="I1" s="14"/>
      <c r="J1" s="14"/>
      <c r="K1" s="14"/>
      <c r="L1" s="14"/>
      <c r="M1" s="14"/>
      <c r="N1" s="14"/>
      <c r="O1" s="14"/>
      <c r="P1" s="14"/>
      <c r="Q1" s="14"/>
      <c r="R1" s="14"/>
      <c r="S1" s="14"/>
      <c r="T1" s="14"/>
      <c r="U1" s="14"/>
      <c r="V1" s="14"/>
      <c r="W1" s="14"/>
    </row>
    <row r="2" spans="1:23" ht="17.399999999999999" x14ac:dyDescent="0.3">
      <c r="A2" s="15"/>
      <c r="B2" s="15"/>
      <c r="C2" s="13">
        <v>3</v>
      </c>
      <c r="D2" s="13">
        <f>IF(D1="","",C2+1)</f>
        <v>4</v>
      </c>
      <c r="E2" s="13">
        <f t="shared" ref="E2:P2" si="0">IF(E1="","",D2+1)</f>
        <v>5</v>
      </c>
      <c r="F2" s="13">
        <f t="shared" si="0"/>
        <v>6</v>
      </c>
      <c r="G2" s="13" t="str">
        <f t="shared" si="0"/>
        <v/>
      </c>
      <c r="H2" s="13" t="str">
        <f t="shared" si="0"/>
        <v/>
      </c>
      <c r="I2" s="13" t="str">
        <f t="shared" si="0"/>
        <v/>
      </c>
      <c r="J2" s="13" t="str">
        <f t="shared" si="0"/>
        <v/>
      </c>
      <c r="K2" s="13" t="str">
        <f t="shared" si="0"/>
        <v/>
      </c>
      <c r="L2" s="13" t="str">
        <f t="shared" si="0"/>
        <v/>
      </c>
      <c r="M2" s="13" t="str">
        <f t="shared" si="0"/>
        <v/>
      </c>
      <c r="N2" s="13" t="str">
        <f t="shared" si="0"/>
        <v/>
      </c>
      <c r="O2" s="13" t="str">
        <f t="shared" si="0"/>
        <v/>
      </c>
      <c r="P2" s="13" t="str">
        <f t="shared" si="0"/>
        <v/>
      </c>
    </row>
    <row r="3" spans="1:23" ht="27" x14ac:dyDescent="0.3">
      <c r="A3" s="16" t="s">
        <v>1605</v>
      </c>
      <c r="B3" s="16"/>
      <c r="C3" s="16" t="s">
        <v>1606</v>
      </c>
      <c r="D3" s="16" t="s">
        <v>1607</v>
      </c>
      <c r="E3" s="16" t="s">
        <v>1608</v>
      </c>
      <c r="F3" s="16" t="s">
        <v>1609</v>
      </c>
    </row>
    <row r="4" spans="1:23" x14ac:dyDescent="0.3">
      <c r="A4" s="17">
        <v>39877</v>
      </c>
      <c r="B4" s="17">
        <f>IF(A4="","",IF(A5="",A4+5000,A5-1))</f>
        <v>42585</v>
      </c>
      <c r="C4" s="18">
        <v>5.0000000000000001E-3</v>
      </c>
      <c r="D4" s="19">
        <f>IF(A4="","",C4+$D$1)</f>
        <v>1.4999999999999999E-2</v>
      </c>
      <c r="E4" s="19">
        <f>IF(A4="","",C4+$E$1)</f>
        <v>1.2500000000000001E-2</v>
      </c>
      <c r="F4" s="19">
        <f>IF(A4="","",C4+$F$1)</f>
        <v>0.01</v>
      </c>
    </row>
    <row r="5" spans="1:23" x14ac:dyDescent="0.3">
      <c r="A5" s="17">
        <v>42586</v>
      </c>
      <c r="B5" s="17">
        <f t="shared" ref="B5:B68" si="1">IF(A5="","",IF(A6="",A5+5000,A6-1))</f>
        <v>43040</v>
      </c>
      <c r="C5" s="18">
        <v>2.5000000000000001E-3</v>
      </c>
      <c r="D5" s="19">
        <f>IF(A5="","",C5+$D$1)</f>
        <v>1.2500000000000001E-2</v>
      </c>
      <c r="E5" s="19">
        <f>IF(A5="","",C5+$E$1)</f>
        <v>0.01</v>
      </c>
      <c r="F5" s="19">
        <f>IF(A5="","",C5+$F$1)</f>
        <v>7.4999999999999997E-3</v>
      </c>
    </row>
    <row r="6" spans="1:23" x14ac:dyDescent="0.3">
      <c r="A6" s="17">
        <v>43041</v>
      </c>
      <c r="B6" s="17">
        <f t="shared" si="1"/>
        <v>43313</v>
      </c>
      <c r="C6" s="18">
        <v>5.0000000000000001E-3</v>
      </c>
      <c r="D6" s="19">
        <f>IF(A6="","",C6+$D$1)</f>
        <v>1.4999999999999999E-2</v>
      </c>
      <c r="E6" s="19">
        <f>IF(A6="","",C6+$E$1)</f>
        <v>1.2500000000000001E-2</v>
      </c>
      <c r="F6" s="19">
        <f>IF(A6="","",C6+$F$1)</f>
        <v>0.01</v>
      </c>
    </row>
    <row r="7" spans="1:23" x14ac:dyDescent="0.3">
      <c r="A7" s="17">
        <v>43314</v>
      </c>
      <c r="B7" s="17">
        <f t="shared" si="1"/>
        <v>43900</v>
      </c>
      <c r="C7" s="18">
        <v>7.4999999999999997E-3</v>
      </c>
      <c r="D7" s="19">
        <f>IF(A7="","",C7+$D$1)</f>
        <v>1.7500000000000002E-2</v>
      </c>
      <c r="E7" s="19">
        <f>IF(A7="","",C7+$E$1)</f>
        <v>1.4999999999999999E-2</v>
      </c>
      <c r="F7" s="19">
        <f>IF(A7="","",C7+$F$1)</f>
        <v>1.2500000000000001E-2</v>
      </c>
    </row>
    <row r="8" spans="1:23" x14ac:dyDescent="0.3">
      <c r="A8" s="17">
        <v>43901</v>
      </c>
      <c r="B8" s="17">
        <f t="shared" si="1"/>
        <v>43910</v>
      </c>
      <c r="C8" s="18">
        <v>2.5000000000000001E-3</v>
      </c>
      <c r="D8" s="19">
        <f>IF(A8="","",C8+$D$1)</f>
        <v>1.2500000000000001E-2</v>
      </c>
      <c r="E8" s="19">
        <f>IF(A8="","",C8+$E$1)</f>
        <v>0.01</v>
      </c>
      <c r="F8" s="19">
        <f>IF(A8="","",C8+$F$1)</f>
        <v>7.4999999999999997E-3</v>
      </c>
    </row>
    <row r="9" spans="1:23" x14ac:dyDescent="0.3">
      <c r="A9" s="17">
        <v>43911</v>
      </c>
      <c r="B9" s="17">
        <f t="shared" si="1"/>
        <v>44550</v>
      </c>
      <c r="C9" s="18">
        <v>1E-3</v>
      </c>
      <c r="D9" s="19">
        <f t="shared" ref="D9:D72" si="2">IF(A9="","",C9+$D$1)</f>
        <v>1.0999999999999999E-2</v>
      </c>
      <c r="E9" s="19">
        <f t="shared" ref="E9:E72" si="3">IF(A9="","",C9+$E$1)</f>
        <v>8.5000000000000006E-3</v>
      </c>
      <c r="F9" s="19">
        <f t="shared" ref="F9:F72" si="4">IF(A9="","",C9+$F$1)</f>
        <v>6.0000000000000001E-3</v>
      </c>
    </row>
    <row r="10" spans="1:23" x14ac:dyDescent="0.3">
      <c r="A10" s="17">
        <v>44551</v>
      </c>
      <c r="B10" s="17">
        <f t="shared" si="1"/>
        <v>44594</v>
      </c>
      <c r="C10" s="18">
        <v>2.5000000000000001E-3</v>
      </c>
      <c r="D10" s="19">
        <f t="shared" si="2"/>
        <v>1.2500000000000001E-2</v>
      </c>
      <c r="E10" s="19">
        <f t="shared" si="3"/>
        <v>0.01</v>
      </c>
      <c r="F10" s="19">
        <f t="shared" si="4"/>
        <v>7.4999999999999997E-3</v>
      </c>
    </row>
    <row r="11" spans="1:23" x14ac:dyDescent="0.3">
      <c r="A11" s="17">
        <v>44595</v>
      </c>
      <c r="B11" s="17">
        <f t="shared" si="1"/>
        <v>44640</v>
      </c>
      <c r="C11" s="18">
        <v>5.0000000000000001E-3</v>
      </c>
      <c r="D11" s="19">
        <f t="shared" si="2"/>
        <v>1.4999999999999999E-2</v>
      </c>
      <c r="E11" s="19">
        <f t="shared" si="3"/>
        <v>1.2500000000000001E-2</v>
      </c>
      <c r="F11" s="19">
        <f t="shared" si="4"/>
        <v>0.01</v>
      </c>
    </row>
    <row r="12" spans="1:23" x14ac:dyDescent="0.3">
      <c r="A12" s="17">
        <v>44641</v>
      </c>
      <c r="B12" s="17">
        <f t="shared" si="1"/>
        <v>44685</v>
      </c>
      <c r="C12" s="18">
        <v>7.4999999999999997E-3</v>
      </c>
      <c r="D12" s="19">
        <f t="shared" si="2"/>
        <v>1.7500000000000002E-2</v>
      </c>
      <c r="E12" s="19">
        <f t="shared" si="3"/>
        <v>1.4999999999999999E-2</v>
      </c>
      <c r="F12" s="19">
        <f t="shared" si="4"/>
        <v>1.2500000000000001E-2</v>
      </c>
    </row>
    <row r="13" spans="1:23" x14ac:dyDescent="0.3">
      <c r="A13" s="17">
        <v>44686</v>
      </c>
      <c r="B13" s="17">
        <f t="shared" si="1"/>
        <v>44732</v>
      </c>
      <c r="C13" s="18">
        <v>0.01</v>
      </c>
      <c r="D13" s="19">
        <f t="shared" si="2"/>
        <v>0.02</v>
      </c>
      <c r="E13" s="19">
        <f t="shared" si="3"/>
        <v>1.7500000000000002E-2</v>
      </c>
      <c r="F13" s="19">
        <f t="shared" si="4"/>
        <v>1.4999999999999999E-2</v>
      </c>
    </row>
    <row r="14" spans="1:23" x14ac:dyDescent="0.3">
      <c r="A14" s="17">
        <v>44733</v>
      </c>
      <c r="B14" s="17">
        <f t="shared" si="1"/>
        <v>44776</v>
      </c>
      <c r="C14" s="18">
        <v>1.2500000000000001E-2</v>
      </c>
      <c r="D14" s="19">
        <f t="shared" si="2"/>
        <v>2.2499999999999999E-2</v>
      </c>
      <c r="E14" s="19">
        <f t="shared" si="3"/>
        <v>0.02</v>
      </c>
      <c r="F14" s="19">
        <f t="shared" si="4"/>
        <v>1.7500000000000002E-2</v>
      </c>
    </row>
    <row r="15" spans="1:23" x14ac:dyDescent="0.3">
      <c r="A15" s="17">
        <v>44777</v>
      </c>
      <c r="B15" s="17">
        <f t="shared" si="1"/>
        <v>44825</v>
      </c>
      <c r="C15" s="18">
        <v>1.7500000000000002E-2</v>
      </c>
      <c r="D15" s="19">
        <f t="shared" si="2"/>
        <v>2.7500000000000004E-2</v>
      </c>
      <c r="E15" s="19">
        <f t="shared" si="3"/>
        <v>2.5000000000000001E-2</v>
      </c>
      <c r="F15" s="19">
        <f t="shared" si="4"/>
        <v>2.2500000000000003E-2</v>
      </c>
    </row>
    <row r="16" spans="1:23" x14ac:dyDescent="0.3">
      <c r="A16" s="17">
        <v>44826</v>
      </c>
      <c r="B16" s="17">
        <f t="shared" si="1"/>
        <v>44867</v>
      </c>
      <c r="C16" s="18">
        <v>2.2499999999999999E-2</v>
      </c>
      <c r="D16" s="19">
        <f t="shared" si="2"/>
        <v>3.2500000000000001E-2</v>
      </c>
      <c r="E16" s="19">
        <f t="shared" si="3"/>
        <v>0.03</v>
      </c>
      <c r="F16" s="19">
        <f t="shared" si="4"/>
        <v>2.75E-2</v>
      </c>
    </row>
    <row r="17" spans="1:6" x14ac:dyDescent="0.3">
      <c r="A17" s="17">
        <v>44868</v>
      </c>
      <c r="B17" s="17">
        <f t="shared" si="1"/>
        <v>49868</v>
      </c>
      <c r="C17" s="18">
        <f>'Loan Application'!E52</f>
        <v>0</v>
      </c>
      <c r="D17" s="19">
        <f t="shared" si="2"/>
        <v>0.01</v>
      </c>
      <c r="E17" s="19">
        <f t="shared" si="3"/>
        <v>7.4999999999999997E-3</v>
      </c>
      <c r="F17" s="19">
        <f t="shared" si="4"/>
        <v>5.0000000000000001E-3</v>
      </c>
    </row>
    <row r="18" spans="1:6" x14ac:dyDescent="0.3">
      <c r="A18" s="17"/>
      <c r="B18" s="17" t="str">
        <f t="shared" si="1"/>
        <v/>
      </c>
      <c r="C18" s="18"/>
      <c r="D18" s="19" t="str">
        <f t="shared" si="2"/>
        <v/>
      </c>
      <c r="E18" s="19" t="str">
        <f t="shared" si="3"/>
        <v/>
      </c>
      <c r="F18" s="19" t="str">
        <f t="shared" si="4"/>
        <v/>
      </c>
    </row>
    <row r="19" spans="1:6" x14ac:dyDescent="0.3">
      <c r="A19" s="17"/>
      <c r="B19" s="17" t="str">
        <f t="shared" si="1"/>
        <v/>
      </c>
      <c r="C19" s="18"/>
      <c r="D19" s="19" t="str">
        <f t="shared" si="2"/>
        <v/>
      </c>
      <c r="E19" s="19" t="str">
        <f t="shared" si="3"/>
        <v/>
      </c>
      <c r="F19" s="19" t="str">
        <f t="shared" si="4"/>
        <v/>
      </c>
    </row>
    <row r="20" spans="1:6" x14ac:dyDescent="0.3">
      <c r="A20" s="17"/>
      <c r="B20" s="17" t="str">
        <f t="shared" si="1"/>
        <v/>
      </c>
      <c r="C20" s="18"/>
      <c r="D20" s="19" t="str">
        <f t="shared" si="2"/>
        <v/>
      </c>
      <c r="E20" s="19" t="str">
        <f t="shared" si="3"/>
        <v/>
      </c>
      <c r="F20" s="19" t="str">
        <f t="shared" si="4"/>
        <v/>
      </c>
    </row>
    <row r="21" spans="1:6" x14ac:dyDescent="0.3">
      <c r="A21" s="17"/>
      <c r="B21" s="17" t="str">
        <f t="shared" si="1"/>
        <v/>
      </c>
      <c r="C21" s="18"/>
      <c r="D21" s="19" t="str">
        <f t="shared" si="2"/>
        <v/>
      </c>
      <c r="E21" s="19" t="str">
        <f t="shared" si="3"/>
        <v/>
      </c>
      <c r="F21" s="19" t="str">
        <f t="shared" si="4"/>
        <v/>
      </c>
    </row>
    <row r="22" spans="1:6" x14ac:dyDescent="0.3">
      <c r="A22" s="17"/>
      <c r="B22" s="17" t="str">
        <f t="shared" si="1"/>
        <v/>
      </c>
      <c r="C22" s="18"/>
      <c r="D22" s="19" t="str">
        <f t="shared" si="2"/>
        <v/>
      </c>
      <c r="E22" s="19" t="str">
        <f t="shared" si="3"/>
        <v/>
      </c>
      <c r="F22" s="19" t="str">
        <f t="shared" si="4"/>
        <v/>
      </c>
    </row>
    <row r="23" spans="1:6" x14ac:dyDescent="0.3">
      <c r="A23" s="17"/>
      <c r="B23" s="17" t="str">
        <f t="shared" si="1"/>
        <v/>
      </c>
      <c r="C23" s="18"/>
      <c r="D23" s="19" t="str">
        <f t="shared" si="2"/>
        <v/>
      </c>
      <c r="E23" s="19" t="str">
        <f t="shared" si="3"/>
        <v/>
      </c>
      <c r="F23" s="19" t="str">
        <f t="shared" si="4"/>
        <v/>
      </c>
    </row>
    <row r="24" spans="1:6" x14ac:dyDescent="0.3">
      <c r="A24" s="17"/>
      <c r="B24" s="17" t="str">
        <f t="shared" si="1"/>
        <v/>
      </c>
      <c r="C24" s="18"/>
      <c r="D24" s="19" t="str">
        <f t="shared" si="2"/>
        <v/>
      </c>
      <c r="E24" s="19" t="str">
        <f t="shared" si="3"/>
        <v/>
      </c>
      <c r="F24" s="19" t="str">
        <f t="shared" si="4"/>
        <v/>
      </c>
    </row>
    <row r="25" spans="1:6" x14ac:dyDescent="0.3">
      <c r="A25" s="17"/>
      <c r="B25" s="17" t="str">
        <f t="shared" si="1"/>
        <v/>
      </c>
      <c r="C25" s="18"/>
      <c r="D25" s="19" t="str">
        <f t="shared" si="2"/>
        <v/>
      </c>
      <c r="E25" s="19" t="str">
        <f t="shared" si="3"/>
        <v/>
      </c>
      <c r="F25" s="19" t="str">
        <f t="shared" si="4"/>
        <v/>
      </c>
    </row>
    <row r="26" spans="1:6" x14ac:dyDescent="0.3">
      <c r="A26" s="17"/>
      <c r="B26" s="17" t="str">
        <f t="shared" si="1"/>
        <v/>
      </c>
      <c r="C26" s="18"/>
      <c r="D26" s="19" t="str">
        <f t="shared" si="2"/>
        <v/>
      </c>
      <c r="E26" s="19" t="str">
        <f t="shared" si="3"/>
        <v/>
      </c>
      <c r="F26" s="19" t="str">
        <f t="shared" si="4"/>
        <v/>
      </c>
    </row>
    <row r="27" spans="1:6" x14ac:dyDescent="0.3">
      <c r="A27" s="17"/>
      <c r="B27" s="17" t="str">
        <f t="shared" si="1"/>
        <v/>
      </c>
      <c r="C27" s="18"/>
      <c r="D27" s="19" t="str">
        <f t="shared" si="2"/>
        <v/>
      </c>
      <c r="E27" s="19" t="str">
        <f t="shared" si="3"/>
        <v/>
      </c>
      <c r="F27" s="19" t="str">
        <f t="shared" si="4"/>
        <v/>
      </c>
    </row>
    <row r="28" spans="1:6" x14ac:dyDescent="0.3">
      <c r="A28" s="17"/>
      <c r="B28" s="17" t="str">
        <f t="shared" si="1"/>
        <v/>
      </c>
      <c r="C28" s="18"/>
      <c r="D28" s="19" t="str">
        <f t="shared" si="2"/>
        <v/>
      </c>
      <c r="E28" s="19" t="str">
        <f t="shared" si="3"/>
        <v/>
      </c>
      <c r="F28" s="19" t="str">
        <f t="shared" si="4"/>
        <v/>
      </c>
    </row>
    <row r="29" spans="1:6" x14ac:dyDescent="0.3">
      <c r="A29" s="17"/>
      <c r="B29" s="17" t="str">
        <f t="shared" si="1"/>
        <v/>
      </c>
      <c r="C29" s="18"/>
      <c r="D29" s="19" t="str">
        <f t="shared" si="2"/>
        <v/>
      </c>
      <c r="E29" s="19" t="str">
        <f t="shared" si="3"/>
        <v/>
      </c>
      <c r="F29" s="19" t="str">
        <f t="shared" si="4"/>
        <v/>
      </c>
    </row>
    <row r="30" spans="1:6" x14ac:dyDescent="0.3">
      <c r="A30" s="17"/>
      <c r="B30" s="17" t="str">
        <f t="shared" si="1"/>
        <v/>
      </c>
      <c r="C30" s="18"/>
      <c r="D30" s="19" t="str">
        <f t="shared" si="2"/>
        <v/>
      </c>
      <c r="E30" s="19" t="str">
        <f t="shared" si="3"/>
        <v/>
      </c>
      <c r="F30" s="19" t="str">
        <f t="shared" si="4"/>
        <v/>
      </c>
    </row>
    <row r="31" spans="1:6" x14ac:dyDescent="0.3">
      <c r="A31" s="17"/>
      <c r="B31" s="17" t="str">
        <f t="shared" si="1"/>
        <v/>
      </c>
      <c r="C31" s="18"/>
      <c r="D31" s="19" t="str">
        <f t="shared" si="2"/>
        <v/>
      </c>
      <c r="E31" s="19" t="str">
        <f t="shared" si="3"/>
        <v/>
      </c>
      <c r="F31" s="19" t="str">
        <f t="shared" si="4"/>
        <v/>
      </c>
    </row>
    <row r="32" spans="1:6" x14ac:dyDescent="0.3">
      <c r="A32" s="17"/>
      <c r="B32" s="17" t="str">
        <f t="shared" si="1"/>
        <v/>
      </c>
      <c r="C32" s="18"/>
      <c r="D32" s="19" t="str">
        <f t="shared" si="2"/>
        <v/>
      </c>
      <c r="E32" s="19" t="str">
        <f t="shared" si="3"/>
        <v/>
      </c>
      <c r="F32" s="19" t="str">
        <f t="shared" si="4"/>
        <v/>
      </c>
    </row>
    <row r="33" spans="1:6" x14ac:dyDescent="0.3">
      <c r="A33" s="17"/>
      <c r="B33" s="17" t="str">
        <f t="shared" si="1"/>
        <v/>
      </c>
      <c r="C33" s="18"/>
      <c r="D33" s="19" t="str">
        <f t="shared" si="2"/>
        <v/>
      </c>
      <c r="E33" s="19" t="str">
        <f t="shared" si="3"/>
        <v/>
      </c>
      <c r="F33" s="19" t="str">
        <f t="shared" si="4"/>
        <v/>
      </c>
    </row>
    <row r="34" spans="1:6" x14ac:dyDescent="0.3">
      <c r="A34" s="17"/>
      <c r="B34" s="17" t="str">
        <f t="shared" si="1"/>
        <v/>
      </c>
      <c r="C34" s="18"/>
      <c r="D34" s="19" t="str">
        <f t="shared" si="2"/>
        <v/>
      </c>
      <c r="E34" s="19" t="str">
        <f t="shared" si="3"/>
        <v/>
      </c>
      <c r="F34" s="19" t="str">
        <f t="shared" si="4"/>
        <v/>
      </c>
    </row>
    <row r="35" spans="1:6" x14ac:dyDescent="0.3">
      <c r="A35" s="17"/>
      <c r="B35" s="17" t="str">
        <f t="shared" si="1"/>
        <v/>
      </c>
      <c r="C35" s="18"/>
      <c r="D35" s="19" t="str">
        <f t="shared" si="2"/>
        <v/>
      </c>
      <c r="E35" s="19" t="str">
        <f t="shared" si="3"/>
        <v/>
      </c>
      <c r="F35" s="19" t="str">
        <f t="shared" si="4"/>
        <v/>
      </c>
    </row>
    <row r="36" spans="1:6" x14ac:dyDescent="0.3">
      <c r="A36" s="17"/>
      <c r="B36" s="17" t="str">
        <f t="shared" si="1"/>
        <v/>
      </c>
      <c r="C36" s="18"/>
      <c r="D36" s="19" t="str">
        <f t="shared" si="2"/>
        <v/>
      </c>
      <c r="E36" s="19" t="str">
        <f t="shared" si="3"/>
        <v/>
      </c>
      <c r="F36" s="19" t="str">
        <f t="shared" si="4"/>
        <v/>
      </c>
    </row>
    <row r="37" spans="1:6" x14ac:dyDescent="0.3">
      <c r="A37" s="17"/>
      <c r="B37" s="17" t="str">
        <f t="shared" si="1"/>
        <v/>
      </c>
      <c r="C37" s="18"/>
      <c r="D37" s="19" t="str">
        <f t="shared" si="2"/>
        <v/>
      </c>
      <c r="E37" s="19" t="str">
        <f t="shared" si="3"/>
        <v/>
      </c>
      <c r="F37" s="19" t="str">
        <f t="shared" si="4"/>
        <v/>
      </c>
    </row>
    <row r="38" spans="1:6" x14ac:dyDescent="0.3">
      <c r="A38" s="17"/>
      <c r="B38" s="17" t="str">
        <f t="shared" si="1"/>
        <v/>
      </c>
      <c r="C38" s="18"/>
      <c r="D38" s="19" t="str">
        <f t="shared" si="2"/>
        <v/>
      </c>
      <c r="E38" s="19" t="str">
        <f t="shared" si="3"/>
        <v/>
      </c>
      <c r="F38" s="19" t="str">
        <f t="shared" si="4"/>
        <v/>
      </c>
    </row>
    <row r="39" spans="1:6" x14ac:dyDescent="0.3">
      <c r="A39" s="17"/>
      <c r="B39" s="17" t="str">
        <f t="shared" si="1"/>
        <v/>
      </c>
      <c r="C39" s="18"/>
      <c r="D39" s="19" t="str">
        <f t="shared" si="2"/>
        <v/>
      </c>
      <c r="E39" s="19" t="str">
        <f t="shared" si="3"/>
        <v/>
      </c>
      <c r="F39" s="19" t="str">
        <f t="shared" si="4"/>
        <v/>
      </c>
    </row>
    <row r="40" spans="1:6" x14ac:dyDescent="0.3">
      <c r="A40" s="17"/>
      <c r="B40" s="17" t="str">
        <f t="shared" si="1"/>
        <v/>
      </c>
      <c r="C40" s="18"/>
      <c r="D40" s="19" t="str">
        <f t="shared" si="2"/>
        <v/>
      </c>
      <c r="E40" s="19" t="str">
        <f t="shared" si="3"/>
        <v/>
      </c>
      <c r="F40" s="19" t="str">
        <f t="shared" si="4"/>
        <v/>
      </c>
    </row>
    <row r="41" spans="1:6" x14ac:dyDescent="0.3">
      <c r="A41" s="17"/>
      <c r="B41" s="17" t="str">
        <f t="shared" si="1"/>
        <v/>
      </c>
      <c r="C41" s="18"/>
      <c r="D41" s="19" t="str">
        <f t="shared" si="2"/>
        <v/>
      </c>
      <c r="E41" s="19" t="str">
        <f t="shared" si="3"/>
        <v/>
      </c>
      <c r="F41" s="19" t="str">
        <f t="shared" si="4"/>
        <v/>
      </c>
    </row>
    <row r="42" spans="1:6" x14ac:dyDescent="0.3">
      <c r="A42" s="17"/>
      <c r="B42" s="17" t="str">
        <f t="shared" si="1"/>
        <v/>
      </c>
      <c r="C42" s="18"/>
      <c r="D42" s="19" t="str">
        <f t="shared" si="2"/>
        <v/>
      </c>
      <c r="E42" s="19" t="str">
        <f t="shared" si="3"/>
        <v/>
      </c>
      <c r="F42" s="19" t="str">
        <f t="shared" si="4"/>
        <v/>
      </c>
    </row>
    <row r="43" spans="1:6" x14ac:dyDescent="0.3">
      <c r="A43" s="17"/>
      <c r="B43" s="17" t="str">
        <f t="shared" si="1"/>
        <v/>
      </c>
      <c r="C43" s="18"/>
      <c r="D43" s="19" t="str">
        <f t="shared" si="2"/>
        <v/>
      </c>
      <c r="E43" s="19" t="str">
        <f t="shared" si="3"/>
        <v/>
      </c>
      <c r="F43" s="19" t="str">
        <f t="shared" si="4"/>
        <v/>
      </c>
    </row>
    <row r="44" spans="1:6" x14ac:dyDescent="0.3">
      <c r="A44" s="17"/>
      <c r="B44" s="17" t="str">
        <f t="shared" si="1"/>
        <v/>
      </c>
      <c r="C44" s="18"/>
      <c r="D44" s="19" t="str">
        <f t="shared" si="2"/>
        <v/>
      </c>
      <c r="E44" s="19" t="str">
        <f t="shared" si="3"/>
        <v/>
      </c>
      <c r="F44" s="19" t="str">
        <f t="shared" si="4"/>
        <v/>
      </c>
    </row>
    <row r="45" spans="1:6" x14ac:dyDescent="0.3">
      <c r="A45" s="17"/>
      <c r="B45" s="17" t="str">
        <f t="shared" si="1"/>
        <v/>
      </c>
      <c r="C45" s="18"/>
      <c r="D45" s="19" t="str">
        <f t="shared" si="2"/>
        <v/>
      </c>
      <c r="E45" s="19" t="str">
        <f t="shared" si="3"/>
        <v/>
      </c>
      <c r="F45" s="19" t="str">
        <f t="shared" si="4"/>
        <v/>
      </c>
    </row>
    <row r="46" spans="1:6" x14ac:dyDescent="0.3">
      <c r="A46" s="17"/>
      <c r="B46" s="17" t="str">
        <f t="shared" si="1"/>
        <v/>
      </c>
      <c r="C46" s="18"/>
      <c r="D46" s="19" t="str">
        <f t="shared" si="2"/>
        <v/>
      </c>
      <c r="E46" s="19" t="str">
        <f t="shared" si="3"/>
        <v/>
      </c>
      <c r="F46" s="19" t="str">
        <f t="shared" si="4"/>
        <v/>
      </c>
    </row>
    <row r="47" spans="1:6" x14ac:dyDescent="0.3">
      <c r="A47" s="17"/>
      <c r="B47" s="17" t="str">
        <f t="shared" si="1"/>
        <v/>
      </c>
      <c r="C47" s="18"/>
      <c r="D47" s="19" t="str">
        <f t="shared" si="2"/>
        <v/>
      </c>
      <c r="E47" s="19" t="str">
        <f t="shared" si="3"/>
        <v/>
      </c>
      <c r="F47" s="19" t="str">
        <f t="shared" si="4"/>
        <v/>
      </c>
    </row>
    <row r="48" spans="1:6" x14ac:dyDescent="0.3">
      <c r="A48" s="17"/>
      <c r="B48" s="17" t="str">
        <f t="shared" si="1"/>
        <v/>
      </c>
      <c r="C48" s="18"/>
      <c r="D48" s="19" t="str">
        <f t="shared" si="2"/>
        <v/>
      </c>
      <c r="E48" s="19" t="str">
        <f t="shared" si="3"/>
        <v/>
      </c>
      <c r="F48" s="19" t="str">
        <f t="shared" si="4"/>
        <v/>
      </c>
    </row>
    <row r="49" spans="1:6" x14ac:dyDescent="0.3">
      <c r="A49" s="17"/>
      <c r="B49" s="17" t="str">
        <f t="shared" si="1"/>
        <v/>
      </c>
      <c r="C49" s="18"/>
      <c r="D49" s="19" t="str">
        <f t="shared" si="2"/>
        <v/>
      </c>
      <c r="E49" s="19" t="str">
        <f t="shared" si="3"/>
        <v/>
      </c>
      <c r="F49" s="19" t="str">
        <f t="shared" si="4"/>
        <v/>
      </c>
    </row>
    <row r="50" spans="1:6" x14ac:dyDescent="0.3">
      <c r="A50" s="17"/>
      <c r="B50" s="17" t="str">
        <f t="shared" si="1"/>
        <v/>
      </c>
      <c r="C50" s="18"/>
      <c r="D50" s="19" t="str">
        <f t="shared" si="2"/>
        <v/>
      </c>
      <c r="E50" s="19" t="str">
        <f t="shared" si="3"/>
        <v/>
      </c>
      <c r="F50" s="19" t="str">
        <f t="shared" si="4"/>
        <v/>
      </c>
    </row>
    <row r="51" spans="1:6" x14ac:dyDescent="0.3">
      <c r="A51" s="17"/>
      <c r="B51" s="17" t="str">
        <f t="shared" si="1"/>
        <v/>
      </c>
      <c r="C51" s="18"/>
      <c r="D51" s="19" t="str">
        <f t="shared" si="2"/>
        <v/>
      </c>
      <c r="E51" s="19" t="str">
        <f t="shared" si="3"/>
        <v/>
      </c>
      <c r="F51" s="19" t="str">
        <f t="shared" si="4"/>
        <v/>
      </c>
    </row>
    <row r="52" spans="1:6" x14ac:dyDescent="0.3">
      <c r="A52" s="17"/>
      <c r="B52" s="17" t="str">
        <f t="shared" si="1"/>
        <v/>
      </c>
      <c r="C52" s="18"/>
      <c r="D52" s="19" t="str">
        <f t="shared" si="2"/>
        <v/>
      </c>
      <c r="E52" s="19" t="str">
        <f t="shared" si="3"/>
        <v/>
      </c>
      <c r="F52" s="19" t="str">
        <f t="shared" si="4"/>
        <v/>
      </c>
    </row>
    <row r="53" spans="1:6" x14ac:dyDescent="0.3">
      <c r="A53" s="17"/>
      <c r="B53" s="17" t="str">
        <f t="shared" si="1"/>
        <v/>
      </c>
      <c r="C53" s="18"/>
      <c r="D53" s="19" t="str">
        <f t="shared" si="2"/>
        <v/>
      </c>
      <c r="E53" s="19" t="str">
        <f t="shared" si="3"/>
        <v/>
      </c>
      <c r="F53" s="19" t="str">
        <f t="shared" si="4"/>
        <v/>
      </c>
    </row>
    <row r="54" spans="1:6" x14ac:dyDescent="0.3">
      <c r="A54" s="17"/>
      <c r="B54" s="17" t="str">
        <f t="shared" si="1"/>
        <v/>
      </c>
      <c r="C54" s="18"/>
      <c r="D54" s="19" t="str">
        <f t="shared" si="2"/>
        <v/>
      </c>
      <c r="E54" s="19" t="str">
        <f t="shared" si="3"/>
        <v/>
      </c>
      <c r="F54" s="19" t="str">
        <f t="shared" si="4"/>
        <v/>
      </c>
    </row>
    <row r="55" spans="1:6" x14ac:dyDescent="0.3">
      <c r="A55" s="17"/>
      <c r="B55" s="17" t="str">
        <f t="shared" si="1"/>
        <v/>
      </c>
      <c r="C55" s="18"/>
      <c r="D55" s="19" t="str">
        <f t="shared" si="2"/>
        <v/>
      </c>
      <c r="E55" s="19" t="str">
        <f t="shared" si="3"/>
        <v/>
      </c>
      <c r="F55" s="19" t="str">
        <f t="shared" si="4"/>
        <v/>
      </c>
    </row>
    <row r="56" spans="1:6" x14ac:dyDescent="0.3">
      <c r="A56" s="17"/>
      <c r="B56" s="17" t="str">
        <f t="shared" si="1"/>
        <v/>
      </c>
      <c r="C56" s="18"/>
      <c r="D56" s="19" t="str">
        <f t="shared" si="2"/>
        <v/>
      </c>
      <c r="E56" s="19" t="str">
        <f t="shared" si="3"/>
        <v/>
      </c>
      <c r="F56" s="19" t="str">
        <f t="shared" si="4"/>
        <v/>
      </c>
    </row>
    <row r="57" spans="1:6" x14ac:dyDescent="0.3">
      <c r="A57" s="17"/>
      <c r="B57" s="17" t="str">
        <f t="shared" si="1"/>
        <v/>
      </c>
      <c r="C57" s="18"/>
      <c r="D57" s="19" t="str">
        <f t="shared" si="2"/>
        <v/>
      </c>
      <c r="E57" s="19" t="str">
        <f t="shared" si="3"/>
        <v/>
      </c>
      <c r="F57" s="19" t="str">
        <f t="shared" si="4"/>
        <v/>
      </c>
    </row>
    <row r="58" spans="1:6" x14ac:dyDescent="0.3">
      <c r="A58" s="17"/>
      <c r="B58" s="17" t="str">
        <f t="shared" si="1"/>
        <v/>
      </c>
      <c r="C58" s="18"/>
      <c r="D58" s="19" t="str">
        <f t="shared" si="2"/>
        <v/>
      </c>
      <c r="E58" s="19" t="str">
        <f t="shared" si="3"/>
        <v/>
      </c>
      <c r="F58" s="19" t="str">
        <f t="shared" si="4"/>
        <v/>
      </c>
    </row>
    <row r="59" spans="1:6" x14ac:dyDescent="0.3">
      <c r="A59" s="17"/>
      <c r="B59" s="17" t="str">
        <f t="shared" si="1"/>
        <v/>
      </c>
      <c r="C59" s="18"/>
      <c r="D59" s="19" t="str">
        <f t="shared" si="2"/>
        <v/>
      </c>
      <c r="E59" s="19" t="str">
        <f t="shared" si="3"/>
        <v/>
      </c>
      <c r="F59" s="19" t="str">
        <f t="shared" si="4"/>
        <v/>
      </c>
    </row>
    <row r="60" spans="1:6" x14ac:dyDescent="0.3">
      <c r="A60" s="17"/>
      <c r="B60" s="17" t="str">
        <f t="shared" si="1"/>
        <v/>
      </c>
      <c r="C60" s="18"/>
      <c r="D60" s="19" t="str">
        <f t="shared" si="2"/>
        <v/>
      </c>
      <c r="E60" s="19" t="str">
        <f t="shared" si="3"/>
        <v/>
      </c>
      <c r="F60" s="19" t="str">
        <f t="shared" si="4"/>
        <v/>
      </c>
    </row>
    <row r="61" spans="1:6" x14ac:dyDescent="0.3">
      <c r="A61" s="17"/>
      <c r="B61" s="17" t="str">
        <f t="shared" si="1"/>
        <v/>
      </c>
      <c r="C61" s="18"/>
      <c r="D61" s="19" t="str">
        <f t="shared" si="2"/>
        <v/>
      </c>
      <c r="E61" s="19" t="str">
        <f t="shared" si="3"/>
        <v/>
      </c>
      <c r="F61" s="19" t="str">
        <f t="shared" si="4"/>
        <v/>
      </c>
    </row>
    <row r="62" spans="1:6" x14ac:dyDescent="0.3">
      <c r="A62" s="17"/>
      <c r="B62" s="17" t="str">
        <f t="shared" si="1"/>
        <v/>
      </c>
      <c r="C62" s="18"/>
      <c r="D62" s="19" t="str">
        <f t="shared" si="2"/>
        <v/>
      </c>
      <c r="E62" s="19" t="str">
        <f t="shared" si="3"/>
        <v/>
      </c>
      <c r="F62" s="19" t="str">
        <f t="shared" si="4"/>
        <v/>
      </c>
    </row>
    <row r="63" spans="1:6" x14ac:dyDescent="0.3">
      <c r="A63" s="17"/>
      <c r="B63" s="17" t="str">
        <f t="shared" si="1"/>
        <v/>
      </c>
      <c r="C63" s="18"/>
      <c r="D63" s="19" t="str">
        <f t="shared" si="2"/>
        <v/>
      </c>
      <c r="E63" s="19" t="str">
        <f t="shared" si="3"/>
        <v/>
      </c>
      <c r="F63" s="19" t="str">
        <f t="shared" si="4"/>
        <v/>
      </c>
    </row>
    <row r="64" spans="1:6" x14ac:dyDescent="0.3">
      <c r="A64" s="17"/>
      <c r="B64" s="17" t="str">
        <f t="shared" si="1"/>
        <v/>
      </c>
      <c r="C64" s="18"/>
      <c r="D64" s="19" t="str">
        <f t="shared" si="2"/>
        <v/>
      </c>
      <c r="E64" s="19" t="str">
        <f t="shared" si="3"/>
        <v/>
      </c>
      <c r="F64" s="19" t="str">
        <f t="shared" si="4"/>
        <v/>
      </c>
    </row>
    <row r="65" spans="1:6" x14ac:dyDescent="0.3">
      <c r="A65" s="17"/>
      <c r="B65" s="17" t="str">
        <f t="shared" si="1"/>
        <v/>
      </c>
      <c r="C65" s="18"/>
      <c r="D65" s="19" t="str">
        <f t="shared" si="2"/>
        <v/>
      </c>
      <c r="E65" s="19" t="str">
        <f t="shared" si="3"/>
        <v/>
      </c>
      <c r="F65" s="19" t="str">
        <f t="shared" si="4"/>
        <v/>
      </c>
    </row>
    <row r="66" spans="1:6" x14ac:dyDescent="0.3">
      <c r="A66" s="17"/>
      <c r="B66" s="17" t="str">
        <f t="shared" si="1"/>
        <v/>
      </c>
      <c r="C66" s="18"/>
      <c r="D66" s="19" t="str">
        <f t="shared" si="2"/>
        <v/>
      </c>
      <c r="E66" s="19" t="str">
        <f t="shared" si="3"/>
        <v/>
      </c>
      <c r="F66" s="19" t="str">
        <f t="shared" si="4"/>
        <v/>
      </c>
    </row>
    <row r="67" spans="1:6" x14ac:dyDescent="0.3">
      <c r="A67" s="17"/>
      <c r="B67" s="17" t="str">
        <f t="shared" si="1"/>
        <v/>
      </c>
      <c r="C67" s="18"/>
      <c r="D67" s="19" t="str">
        <f t="shared" si="2"/>
        <v/>
      </c>
      <c r="E67" s="19" t="str">
        <f t="shared" si="3"/>
        <v/>
      </c>
      <c r="F67" s="19" t="str">
        <f t="shared" si="4"/>
        <v/>
      </c>
    </row>
    <row r="68" spans="1:6" x14ac:dyDescent="0.3">
      <c r="A68" s="17"/>
      <c r="B68" s="17" t="str">
        <f t="shared" si="1"/>
        <v/>
      </c>
      <c r="C68" s="18"/>
      <c r="D68" s="19" t="str">
        <f t="shared" si="2"/>
        <v/>
      </c>
      <c r="E68" s="19" t="str">
        <f t="shared" si="3"/>
        <v/>
      </c>
      <c r="F68" s="19" t="str">
        <f t="shared" si="4"/>
        <v/>
      </c>
    </row>
    <row r="69" spans="1:6" x14ac:dyDescent="0.3">
      <c r="A69" s="17"/>
      <c r="B69" s="17" t="str">
        <f t="shared" ref="B69:B132" si="5">IF(A69="","",IF(A70="",A69+5000,A70-1))</f>
        <v/>
      </c>
      <c r="C69" s="18"/>
      <c r="D69" s="19" t="str">
        <f t="shared" si="2"/>
        <v/>
      </c>
      <c r="E69" s="19" t="str">
        <f t="shared" si="3"/>
        <v/>
      </c>
      <c r="F69" s="19" t="str">
        <f t="shared" si="4"/>
        <v/>
      </c>
    </row>
    <row r="70" spans="1:6" x14ac:dyDescent="0.3">
      <c r="A70" s="17"/>
      <c r="B70" s="17" t="str">
        <f t="shared" si="5"/>
        <v/>
      </c>
      <c r="C70" s="18"/>
      <c r="D70" s="19" t="str">
        <f t="shared" si="2"/>
        <v/>
      </c>
      <c r="E70" s="19" t="str">
        <f t="shared" si="3"/>
        <v/>
      </c>
      <c r="F70" s="19" t="str">
        <f t="shared" si="4"/>
        <v/>
      </c>
    </row>
    <row r="71" spans="1:6" x14ac:dyDescent="0.3">
      <c r="A71" s="17"/>
      <c r="B71" s="17" t="str">
        <f t="shared" si="5"/>
        <v/>
      </c>
      <c r="C71" s="18"/>
      <c r="D71" s="19" t="str">
        <f t="shared" si="2"/>
        <v/>
      </c>
      <c r="E71" s="19" t="str">
        <f t="shared" si="3"/>
        <v/>
      </c>
      <c r="F71" s="19" t="str">
        <f t="shared" si="4"/>
        <v/>
      </c>
    </row>
    <row r="72" spans="1:6" x14ac:dyDescent="0.3">
      <c r="A72" s="17"/>
      <c r="B72" s="17" t="str">
        <f t="shared" si="5"/>
        <v/>
      </c>
      <c r="C72" s="18"/>
      <c r="D72" s="19" t="str">
        <f t="shared" si="2"/>
        <v/>
      </c>
      <c r="E72" s="19" t="str">
        <f t="shared" si="3"/>
        <v/>
      </c>
      <c r="F72" s="19" t="str">
        <f t="shared" si="4"/>
        <v/>
      </c>
    </row>
    <row r="73" spans="1:6" x14ac:dyDescent="0.3">
      <c r="A73" s="17"/>
      <c r="B73" s="17" t="str">
        <f t="shared" si="5"/>
        <v/>
      </c>
      <c r="C73" s="18"/>
      <c r="D73" s="19" t="str">
        <f t="shared" ref="D73:D136" si="6">IF(A73="","",C73+$D$1)</f>
        <v/>
      </c>
      <c r="E73" s="19" t="str">
        <f t="shared" ref="E73:E136" si="7">IF(A73="","",C73+$E$1)</f>
        <v/>
      </c>
      <c r="F73" s="19" t="str">
        <f t="shared" ref="F73:F136" si="8">IF(A73="","",C73+$F$1)</f>
        <v/>
      </c>
    </row>
    <row r="74" spans="1:6" x14ac:dyDescent="0.3">
      <c r="A74" s="17"/>
      <c r="B74" s="17" t="str">
        <f t="shared" si="5"/>
        <v/>
      </c>
      <c r="C74" s="18"/>
      <c r="D74" s="19" t="str">
        <f t="shared" si="6"/>
        <v/>
      </c>
      <c r="E74" s="19" t="str">
        <f t="shared" si="7"/>
        <v/>
      </c>
      <c r="F74" s="19" t="str">
        <f t="shared" si="8"/>
        <v/>
      </c>
    </row>
    <row r="75" spans="1:6" x14ac:dyDescent="0.3">
      <c r="A75" s="17"/>
      <c r="B75" s="17" t="str">
        <f t="shared" si="5"/>
        <v/>
      </c>
      <c r="C75" s="18"/>
      <c r="D75" s="19" t="str">
        <f t="shared" si="6"/>
        <v/>
      </c>
      <c r="E75" s="19" t="str">
        <f t="shared" si="7"/>
        <v/>
      </c>
      <c r="F75" s="19" t="str">
        <f t="shared" si="8"/>
        <v/>
      </c>
    </row>
    <row r="76" spans="1:6" x14ac:dyDescent="0.3">
      <c r="A76" s="17"/>
      <c r="B76" s="17" t="str">
        <f t="shared" si="5"/>
        <v/>
      </c>
      <c r="C76" s="18"/>
      <c r="D76" s="19" t="str">
        <f t="shared" si="6"/>
        <v/>
      </c>
      <c r="E76" s="19" t="str">
        <f t="shared" si="7"/>
        <v/>
      </c>
      <c r="F76" s="19" t="str">
        <f t="shared" si="8"/>
        <v/>
      </c>
    </row>
    <row r="77" spans="1:6" x14ac:dyDescent="0.3">
      <c r="A77" s="17"/>
      <c r="B77" s="17" t="str">
        <f t="shared" si="5"/>
        <v/>
      </c>
      <c r="C77" s="18"/>
      <c r="D77" s="19" t="str">
        <f t="shared" si="6"/>
        <v/>
      </c>
      <c r="E77" s="19" t="str">
        <f t="shared" si="7"/>
        <v/>
      </c>
      <c r="F77" s="19" t="str">
        <f t="shared" si="8"/>
        <v/>
      </c>
    </row>
    <row r="78" spans="1:6" x14ac:dyDescent="0.3">
      <c r="A78" s="17"/>
      <c r="B78" s="17" t="str">
        <f t="shared" si="5"/>
        <v/>
      </c>
      <c r="C78" s="18"/>
      <c r="D78" s="19" t="str">
        <f t="shared" si="6"/>
        <v/>
      </c>
      <c r="E78" s="19" t="str">
        <f t="shared" si="7"/>
        <v/>
      </c>
      <c r="F78" s="19" t="str">
        <f t="shared" si="8"/>
        <v/>
      </c>
    </row>
    <row r="79" spans="1:6" x14ac:dyDescent="0.3">
      <c r="A79" s="17"/>
      <c r="B79" s="17" t="str">
        <f t="shared" si="5"/>
        <v/>
      </c>
      <c r="C79" s="18"/>
      <c r="D79" s="19" t="str">
        <f t="shared" si="6"/>
        <v/>
      </c>
      <c r="E79" s="19" t="str">
        <f t="shared" si="7"/>
        <v/>
      </c>
      <c r="F79" s="19" t="str">
        <f t="shared" si="8"/>
        <v/>
      </c>
    </row>
    <row r="80" spans="1:6" x14ac:dyDescent="0.3">
      <c r="A80" s="17"/>
      <c r="B80" s="17" t="str">
        <f t="shared" si="5"/>
        <v/>
      </c>
      <c r="C80" s="18"/>
      <c r="D80" s="19" t="str">
        <f t="shared" si="6"/>
        <v/>
      </c>
      <c r="E80" s="19" t="str">
        <f t="shared" si="7"/>
        <v/>
      </c>
      <c r="F80" s="19" t="str">
        <f t="shared" si="8"/>
        <v/>
      </c>
    </row>
    <row r="81" spans="1:6" x14ac:dyDescent="0.3">
      <c r="A81" s="17"/>
      <c r="B81" s="17" t="str">
        <f t="shared" si="5"/>
        <v/>
      </c>
      <c r="C81" s="18"/>
      <c r="D81" s="19" t="str">
        <f t="shared" si="6"/>
        <v/>
      </c>
      <c r="E81" s="19" t="str">
        <f t="shared" si="7"/>
        <v/>
      </c>
      <c r="F81" s="19" t="str">
        <f t="shared" si="8"/>
        <v/>
      </c>
    </row>
    <row r="82" spans="1:6" x14ac:dyDescent="0.3">
      <c r="A82" s="17"/>
      <c r="B82" s="17" t="str">
        <f t="shared" si="5"/>
        <v/>
      </c>
      <c r="C82" s="18"/>
      <c r="D82" s="19" t="str">
        <f t="shared" si="6"/>
        <v/>
      </c>
      <c r="E82" s="19" t="str">
        <f t="shared" si="7"/>
        <v/>
      </c>
      <c r="F82" s="19" t="str">
        <f t="shared" si="8"/>
        <v/>
      </c>
    </row>
    <row r="83" spans="1:6" x14ac:dyDescent="0.3">
      <c r="A83" s="17"/>
      <c r="B83" s="17" t="str">
        <f t="shared" si="5"/>
        <v/>
      </c>
      <c r="C83" s="18"/>
      <c r="D83" s="19" t="str">
        <f t="shared" si="6"/>
        <v/>
      </c>
      <c r="E83" s="19" t="str">
        <f t="shared" si="7"/>
        <v/>
      </c>
      <c r="F83" s="19" t="str">
        <f t="shared" si="8"/>
        <v/>
      </c>
    </row>
    <row r="84" spans="1:6" x14ac:dyDescent="0.3">
      <c r="A84" s="17"/>
      <c r="B84" s="17" t="str">
        <f t="shared" si="5"/>
        <v/>
      </c>
      <c r="C84" s="18"/>
      <c r="D84" s="19" t="str">
        <f t="shared" si="6"/>
        <v/>
      </c>
      <c r="E84" s="19" t="str">
        <f t="shared" si="7"/>
        <v/>
      </c>
      <c r="F84" s="19" t="str">
        <f t="shared" si="8"/>
        <v/>
      </c>
    </row>
    <row r="85" spans="1:6" x14ac:dyDescent="0.3">
      <c r="A85" s="17"/>
      <c r="B85" s="17" t="str">
        <f t="shared" si="5"/>
        <v/>
      </c>
      <c r="C85" s="18"/>
      <c r="D85" s="19" t="str">
        <f t="shared" si="6"/>
        <v/>
      </c>
      <c r="E85" s="19" t="str">
        <f t="shared" si="7"/>
        <v/>
      </c>
      <c r="F85" s="19" t="str">
        <f t="shared" si="8"/>
        <v/>
      </c>
    </row>
    <row r="86" spans="1:6" x14ac:dyDescent="0.3">
      <c r="A86" s="17"/>
      <c r="B86" s="17" t="str">
        <f t="shared" si="5"/>
        <v/>
      </c>
      <c r="C86" s="18"/>
      <c r="D86" s="19" t="str">
        <f t="shared" si="6"/>
        <v/>
      </c>
      <c r="E86" s="19" t="str">
        <f t="shared" si="7"/>
        <v/>
      </c>
      <c r="F86" s="19" t="str">
        <f t="shared" si="8"/>
        <v/>
      </c>
    </row>
    <row r="87" spans="1:6" x14ac:dyDescent="0.3">
      <c r="A87" s="17"/>
      <c r="B87" s="17" t="str">
        <f t="shared" si="5"/>
        <v/>
      </c>
      <c r="C87" s="18"/>
      <c r="D87" s="19" t="str">
        <f t="shared" si="6"/>
        <v/>
      </c>
      <c r="E87" s="19" t="str">
        <f t="shared" si="7"/>
        <v/>
      </c>
      <c r="F87" s="19" t="str">
        <f t="shared" si="8"/>
        <v/>
      </c>
    </row>
    <row r="88" spans="1:6" x14ac:dyDescent="0.3">
      <c r="A88" s="17"/>
      <c r="B88" s="17" t="str">
        <f t="shared" si="5"/>
        <v/>
      </c>
      <c r="C88" s="18"/>
      <c r="D88" s="19" t="str">
        <f t="shared" si="6"/>
        <v/>
      </c>
      <c r="E88" s="19" t="str">
        <f t="shared" si="7"/>
        <v/>
      </c>
      <c r="F88" s="19" t="str">
        <f t="shared" si="8"/>
        <v/>
      </c>
    </row>
    <row r="89" spans="1:6" x14ac:dyDescent="0.3">
      <c r="A89" s="17"/>
      <c r="B89" s="17" t="str">
        <f t="shared" si="5"/>
        <v/>
      </c>
      <c r="C89" s="18"/>
      <c r="D89" s="19" t="str">
        <f t="shared" si="6"/>
        <v/>
      </c>
      <c r="E89" s="19" t="str">
        <f t="shared" si="7"/>
        <v/>
      </c>
      <c r="F89" s="19" t="str">
        <f t="shared" si="8"/>
        <v/>
      </c>
    </row>
    <row r="90" spans="1:6" x14ac:dyDescent="0.3">
      <c r="A90" s="17"/>
      <c r="B90" s="17" t="str">
        <f t="shared" si="5"/>
        <v/>
      </c>
      <c r="C90" s="18"/>
      <c r="D90" s="19" t="str">
        <f t="shared" si="6"/>
        <v/>
      </c>
      <c r="E90" s="19" t="str">
        <f t="shared" si="7"/>
        <v/>
      </c>
      <c r="F90" s="19" t="str">
        <f t="shared" si="8"/>
        <v/>
      </c>
    </row>
    <row r="91" spans="1:6" x14ac:dyDescent="0.3">
      <c r="A91" s="17"/>
      <c r="B91" s="17" t="str">
        <f t="shared" si="5"/>
        <v/>
      </c>
      <c r="C91" s="18"/>
      <c r="D91" s="19" t="str">
        <f t="shared" si="6"/>
        <v/>
      </c>
      <c r="E91" s="19" t="str">
        <f t="shared" si="7"/>
        <v/>
      </c>
      <c r="F91" s="19" t="str">
        <f t="shared" si="8"/>
        <v/>
      </c>
    </row>
    <row r="92" spans="1:6" x14ac:dyDescent="0.3">
      <c r="A92" s="17"/>
      <c r="B92" s="17" t="str">
        <f t="shared" si="5"/>
        <v/>
      </c>
      <c r="C92" s="18"/>
      <c r="D92" s="19" t="str">
        <f t="shared" si="6"/>
        <v/>
      </c>
      <c r="E92" s="19" t="str">
        <f t="shared" si="7"/>
        <v/>
      </c>
      <c r="F92" s="19" t="str">
        <f t="shared" si="8"/>
        <v/>
      </c>
    </row>
    <row r="93" spans="1:6" x14ac:dyDescent="0.3">
      <c r="A93" s="17"/>
      <c r="B93" s="17" t="str">
        <f t="shared" si="5"/>
        <v/>
      </c>
      <c r="C93" s="18"/>
      <c r="D93" s="19" t="str">
        <f t="shared" si="6"/>
        <v/>
      </c>
      <c r="E93" s="19" t="str">
        <f t="shared" si="7"/>
        <v/>
      </c>
      <c r="F93" s="19" t="str">
        <f t="shared" si="8"/>
        <v/>
      </c>
    </row>
    <row r="94" spans="1:6" x14ac:dyDescent="0.3">
      <c r="A94" s="17"/>
      <c r="B94" s="17" t="str">
        <f t="shared" si="5"/>
        <v/>
      </c>
      <c r="C94" s="18"/>
      <c r="D94" s="19" t="str">
        <f t="shared" si="6"/>
        <v/>
      </c>
      <c r="E94" s="19" t="str">
        <f t="shared" si="7"/>
        <v/>
      </c>
      <c r="F94" s="19" t="str">
        <f t="shared" si="8"/>
        <v/>
      </c>
    </row>
    <row r="95" spans="1:6" x14ac:dyDescent="0.3">
      <c r="A95" s="17"/>
      <c r="B95" s="17" t="str">
        <f t="shared" si="5"/>
        <v/>
      </c>
      <c r="C95" s="18"/>
      <c r="D95" s="19" t="str">
        <f t="shared" si="6"/>
        <v/>
      </c>
      <c r="E95" s="19" t="str">
        <f t="shared" si="7"/>
        <v/>
      </c>
      <c r="F95" s="19" t="str">
        <f t="shared" si="8"/>
        <v/>
      </c>
    </row>
    <row r="96" spans="1:6" x14ac:dyDescent="0.3">
      <c r="A96" s="17"/>
      <c r="B96" s="17" t="str">
        <f t="shared" si="5"/>
        <v/>
      </c>
      <c r="C96" s="18"/>
      <c r="D96" s="19" t="str">
        <f t="shared" si="6"/>
        <v/>
      </c>
      <c r="E96" s="19" t="str">
        <f t="shared" si="7"/>
        <v/>
      </c>
      <c r="F96" s="19" t="str">
        <f t="shared" si="8"/>
        <v/>
      </c>
    </row>
    <row r="97" spans="1:6" x14ac:dyDescent="0.3">
      <c r="A97" s="17"/>
      <c r="B97" s="17" t="str">
        <f t="shared" si="5"/>
        <v/>
      </c>
      <c r="C97" s="18"/>
      <c r="D97" s="19" t="str">
        <f t="shared" si="6"/>
        <v/>
      </c>
      <c r="E97" s="19" t="str">
        <f t="shared" si="7"/>
        <v/>
      </c>
      <c r="F97" s="19" t="str">
        <f t="shared" si="8"/>
        <v/>
      </c>
    </row>
    <row r="98" spans="1:6" x14ac:dyDescent="0.3">
      <c r="A98" s="17"/>
      <c r="B98" s="17" t="str">
        <f t="shared" si="5"/>
        <v/>
      </c>
      <c r="C98" s="18"/>
      <c r="D98" s="19" t="str">
        <f t="shared" si="6"/>
        <v/>
      </c>
      <c r="E98" s="19" t="str">
        <f t="shared" si="7"/>
        <v/>
      </c>
      <c r="F98" s="19" t="str">
        <f t="shared" si="8"/>
        <v/>
      </c>
    </row>
    <row r="99" spans="1:6" x14ac:dyDescent="0.3">
      <c r="A99" s="17"/>
      <c r="B99" s="17" t="str">
        <f t="shared" si="5"/>
        <v/>
      </c>
      <c r="C99" s="18"/>
      <c r="D99" s="19" t="str">
        <f t="shared" si="6"/>
        <v/>
      </c>
      <c r="E99" s="19" t="str">
        <f t="shared" si="7"/>
        <v/>
      </c>
      <c r="F99" s="19" t="str">
        <f t="shared" si="8"/>
        <v/>
      </c>
    </row>
    <row r="100" spans="1:6" x14ac:dyDescent="0.3">
      <c r="A100" s="17"/>
      <c r="B100" s="17" t="str">
        <f t="shared" si="5"/>
        <v/>
      </c>
      <c r="C100" s="18"/>
      <c r="D100" s="19" t="str">
        <f t="shared" si="6"/>
        <v/>
      </c>
      <c r="E100" s="19" t="str">
        <f t="shared" si="7"/>
        <v/>
      </c>
      <c r="F100" s="19" t="str">
        <f t="shared" si="8"/>
        <v/>
      </c>
    </row>
    <row r="101" spans="1:6" x14ac:dyDescent="0.3">
      <c r="A101" s="17"/>
      <c r="B101" s="17" t="str">
        <f t="shared" si="5"/>
        <v/>
      </c>
      <c r="C101" s="18"/>
      <c r="D101" s="19" t="str">
        <f t="shared" si="6"/>
        <v/>
      </c>
      <c r="E101" s="19" t="str">
        <f t="shared" si="7"/>
        <v/>
      </c>
      <c r="F101" s="19" t="str">
        <f t="shared" si="8"/>
        <v/>
      </c>
    </row>
    <row r="102" spans="1:6" x14ac:dyDescent="0.3">
      <c r="A102" s="17"/>
      <c r="B102" s="17" t="str">
        <f t="shared" si="5"/>
        <v/>
      </c>
      <c r="C102" s="18"/>
      <c r="D102" s="19" t="str">
        <f t="shared" si="6"/>
        <v/>
      </c>
      <c r="E102" s="19" t="str">
        <f t="shared" si="7"/>
        <v/>
      </c>
      <c r="F102" s="19" t="str">
        <f t="shared" si="8"/>
        <v/>
      </c>
    </row>
    <row r="103" spans="1:6" x14ac:dyDescent="0.3">
      <c r="A103" s="17"/>
      <c r="B103" s="17" t="str">
        <f t="shared" si="5"/>
        <v/>
      </c>
      <c r="C103" s="18"/>
      <c r="D103" s="19" t="str">
        <f t="shared" si="6"/>
        <v/>
      </c>
      <c r="E103" s="19" t="str">
        <f t="shared" si="7"/>
        <v/>
      </c>
      <c r="F103" s="19" t="str">
        <f t="shared" si="8"/>
        <v/>
      </c>
    </row>
    <row r="104" spans="1:6" x14ac:dyDescent="0.3">
      <c r="A104" s="17"/>
      <c r="B104" s="17" t="str">
        <f t="shared" si="5"/>
        <v/>
      </c>
      <c r="C104" s="18"/>
      <c r="D104" s="19" t="str">
        <f t="shared" si="6"/>
        <v/>
      </c>
      <c r="E104" s="19" t="str">
        <f t="shared" si="7"/>
        <v/>
      </c>
      <c r="F104" s="19" t="str">
        <f t="shared" si="8"/>
        <v/>
      </c>
    </row>
    <row r="105" spans="1:6" x14ac:dyDescent="0.3">
      <c r="A105" s="17"/>
      <c r="B105" s="17" t="str">
        <f t="shared" si="5"/>
        <v/>
      </c>
      <c r="C105" s="18"/>
      <c r="D105" s="19" t="str">
        <f t="shared" si="6"/>
        <v/>
      </c>
      <c r="E105" s="19" t="str">
        <f t="shared" si="7"/>
        <v/>
      </c>
      <c r="F105" s="19" t="str">
        <f t="shared" si="8"/>
        <v/>
      </c>
    </row>
    <row r="106" spans="1:6" x14ac:dyDescent="0.3">
      <c r="A106" s="17"/>
      <c r="B106" s="17" t="str">
        <f t="shared" si="5"/>
        <v/>
      </c>
      <c r="C106" s="18"/>
      <c r="D106" s="19" t="str">
        <f t="shared" si="6"/>
        <v/>
      </c>
      <c r="E106" s="19" t="str">
        <f t="shared" si="7"/>
        <v/>
      </c>
      <c r="F106" s="19" t="str">
        <f t="shared" si="8"/>
        <v/>
      </c>
    </row>
    <row r="107" spans="1:6" x14ac:dyDescent="0.3">
      <c r="A107" s="17"/>
      <c r="B107" s="17" t="str">
        <f t="shared" si="5"/>
        <v/>
      </c>
      <c r="C107" s="18"/>
      <c r="D107" s="19" t="str">
        <f t="shared" si="6"/>
        <v/>
      </c>
      <c r="E107" s="19" t="str">
        <f t="shared" si="7"/>
        <v/>
      </c>
      <c r="F107" s="19" t="str">
        <f t="shared" si="8"/>
        <v/>
      </c>
    </row>
    <row r="108" spans="1:6" x14ac:dyDescent="0.3">
      <c r="A108" s="17"/>
      <c r="B108" s="17" t="str">
        <f t="shared" si="5"/>
        <v/>
      </c>
      <c r="C108" s="18"/>
      <c r="D108" s="19" t="str">
        <f t="shared" si="6"/>
        <v/>
      </c>
      <c r="E108" s="19" t="str">
        <f t="shared" si="7"/>
        <v/>
      </c>
      <c r="F108" s="19" t="str">
        <f t="shared" si="8"/>
        <v/>
      </c>
    </row>
    <row r="109" spans="1:6" x14ac:dyDescent="0.3">
      <c r="A109" s="17"/>
      <c r="B109" s="17" t="str">
        <f t="shared" si="5"/>
        <v/>
      </c>
      <c r="C109" s="18"/>
      <c r="D109" s="19" t="str">
        <f t="shared" si="6"/>
        <v/>
      </c>
      <c r="E109" s="19" t="str">
        <f t="shared" si="7"/>
        <v/>
      </c>
      <c r="F109" s="19" t="str">
        <f t="shared" si="8"/>
        <v/>
      </c>
    </row>
    <row r="110" spans="1:6" x14ac:dyDescent="0.3">
      <c r="A110" s="17"/>
      <c r="B110" s="17" t="str">
        <f t="shared" si="5"/>
        <v/>
      </c>
      <c r="C110" s="18"/>
      <c r="D110" s="19" t="str">
        <f t="shared" si="6"/>
        <v/>
      </c>
      <c r="E110" s="19" t="str">
        <f t="shared" si="7"/>
        <v/>
      </c>
      <c r="F110" s="19" t="str">
        <f t="shared" si="8"/>
        <v/>
      </c>
    </row>
    <row r="111" spans="1:6" x14ac:dyDescent="0.3">
      <c r="A111" s="17"/>
      <c r="B111" s="17" t="str">
        <f t="shared" si="5"/>
        <v/>
      </c>
      <c r="C111" s="18"/>
      <c r="D111" s="19" t="str">
        <f t="shared" si="6"/>
        <v/>
      </c>
      <c r="E111" s="19" t="str">
        <f t="shared" si="7"/>
        <v/>
      </c>
      <c r="F111" s="19" t="str">
        <f t="shared" si="8"/>
        <v/>
      </c>
    </row>
    <row r="112" spans="1:6" x14ac:dyDescent="0.3">
      <c r="A112" s="17"/>
      <c r="B112" s="17" t="str">
        <f t="shared" si="5"/>
        <v/>
      </c>
      <c r="C112" s="18"/>
      <c r="D112" s="19" t="str">
        <f t="shared" si="6"/>
        <v/>
      </c>
      <c r="E112" s="19" t="str">
        <f t="shared" si="7"/>
        <v/>
      </c>
      <c r="F112" s="19" t="str">
        <f t="shared" si="8"/>
        <v/>
      </c>
    </row>
    <row r="113" spans="1:6" x14ac:dyDescent="0.3">
      <c r="A113" s="17"/>
      <c r="B113" s="17" t="str">
        <f t="shared" si="5"/>
        <v/>
      </c>
      <c r="C113" s="18"/>
      <c r="D113" s="19" t="str">
        <f t="shared" si="6"/>
        <v/>
      </c>
      <c r="E113" s="19" t="str">
        <f t="shared" si="7"/>
        <v/>
      </c>
      <c r="F113" s="19" t="str">
        <f t="shared" si="8"/>
        <v/>
      </c>
    </row>
    <row r="114" spans="1:6" x14ac:dyDescent="0.3">
      <c r="A114" s="17"/>
      <c r="B114" s="17" t="str">
        <f t="shared" si="5"/>
        <v/>
      </c>
      <c r="C114" s="18"/>
      <c r="D114" s="19" t="str">
        <f t="shared" si="6"/>
        <v/>
      </c>
      <c r="E114" s="19" t="str">
        <f t="shared" si="7"/>
        <v/>
      </c>
      <c r="F114" s="19" t="str">
        <f t="shared" si="8"/>
        <v/>
      </c>
    </row>
    <row r="115" spans="1:6" x14ac:dyDescent="0.3">
      <c r="A115" s="17"/>
      <c r="B115" s="17" t="str">
        <f t="shared" si="5"/>
        <v/>
      </c>
      <c r="C115" s="18"/>
      <c r="D115" s="19" t="str">
        <f t="shared" si="6"/>
        <v/>
      </c>
      <c r="E115" s="19" t="str">
        <f t="shared" si="7"/>
        <v/>
      </c>
      <c r="F115" s="19" t="str">
        <f t="shared" si="8"/>
        <v/>
      </c>
    </row>
    <row r="116" spans="1:6" x14ac:dyDescent="0.3">
      <c r="A116" s="17"/>
      <c r="B116" s="17" t="str">
        <f t="shared" si="5"/>
        <v/>
      </c>
      <c r="C116" s="18"/>
      <c r="D116" s="19" t="str">
        <f t="shared" si="6"/>
        <v/>
      </c>
      <c r="E116" s="19" t="str">
        <f t="shared" si="7"/>
        <v/>
      </c>
      <c r="F116" s="19" t="str">
        <f t="shared" si="8"/>
        <v/>
      </c>
    </row>
    <row r="117" spans="1:6" x14ac:dyDescent="0.3">
      <c r="A117" s="17"/>
      <c r="B117" s="17" t="str">
        <f t="shared" si="5"/>
        <v/>
      </c>
      <c r="C117" s="18"/>
      <c r="D117" s="19" t="str">
        <f t="shared" si="6"/>
        <v/>
      </c>
      <c r="E117" s="19" t="str">
        <f t="shared" si="7"/>
        <v/>
      </c>
      <c r="F117" s="19" t="str">
        <f t="shared" si="8"/>
        <v/>
      </c>
    </row>
    <row r="118" spans="1:6" x14ac:dyDescent="0.3">
      <c r="A118" s="17"/>
      <c r="B118" s="17" t="str">
        <f t="shared" si="5"/>
        <v/>
      </c>
      <c r="C118" s="18"/>
      <c r="D118" s="19" t="str">
        <f t="shared" si="6"/>
        <v/>
      </c>
      <c r="E118" s="19" t="str">
        <f t="shared" si="7"/>
        <v/>
      </c>
      <c r="F118" s="19" t="str">
        <f t="shared" si="8"/>
        <v/>
      </c>
    </row>
    <row r="119" spans="1:6" x14ac:dyDescent="0.3">
      <c r="A119" s="17"/>
      <c r="B119" s="17" t="str">
        <f t="shared" si="5"/>
        <v/>
      </c>
      <c r="C119" s="18"/>
      <c r="D119" s="19" t="str">
        <f t="shared" si="6"/>
        <v/>
      </c>
      <c r="E119" s="19" t="str">
        <f t="shared" si="7"/>
        <v/>
      </c>
      <c r="F119" s="19" t="str">
        <f t="shared" si="8"/>
        <v/>
      </c>
    </row>
    <row r="120" spans="1:6" x14ac:dyDescent="0.3">
      <c r="A120" s="17"/>
      <c r="B120" s="17" t="str">
        <f t="shared" si="5"/>
        <v/>
      </c>
      <c r="C120" s="18"/>
      <c r="D120" s="19" t="str">
        <f t="shared" si="6"/>
        <v/>
      </c>
      <c r="E120" s="19" t="str">
        <f t="shared" si="7"/>
        <v/>
      </c>
      <c r="F120" s="19" t="str">
        <f t="shared" si="8"/>
        <v/>
      </c>
    </row>
    <row r="121" spans="1:6" x14ac:dyDescent="0.3">
      <c r="A121" s="17"/>
      <c r="B121" s="17" t="str">
        <f t="shared" si="5"/>
        <v/>
      </c>
      <c r="C121" s="18"/>
      <c r="D121" s="19" t="str">
        <f t="shared" si="6"/>
        <v/>
      </c>
      <c r="E121" s="19" t="str">
        <f t="shared" si="7"/>
        <v/>
      </c>
      <c r="F121" s="19" t="str">
        <f t="shared" si="8"/>
        <v/>
      </c>
    </row>
    <row r="122" spans="1:6" x14ac:dyDescent="0.3">
      <c r="A122" s="17"/>
      <c r="B122" s="17" t="str">
        <f t="shared" si="5"/>
        <v/>
      </c>
      <c r="C122" s="18"/>
      <c r="D122" s="19" t="str">
        <f t="shared" si="6"/>
        <v/>
      </c>
      <c r="E122" s="19" t="str">
        <f t="shared" si="7"/>
        <v/>
      </c>
      <c r="F122" s="19" t="str">
        <f t="shared" si="8"/>
        <v/>
      </c>
    </row>
    <row r="123" spans="1:6" x14ac:dyDescent="0.3">
      <c r="A123" s="17"/>
      <c r="B123" s="17" t="str">
        <f t="shared" si="5"/>
        <v/>
      </c>
      <c r="C123" s="18"/>
      <c r="D123" s="19" t="str">
        <f t="shared" si="6"/>
        <v/>
      </c>
      <c r="E123" s="19" t="str">
        <f t="shared" si="7"/>
        <v/>
      </c>
      <c r="F123" s="19" t="str">
        <f t="shared" si="8"/>
        <v/>
      </c>
    </row>
    <row r="124" spans="1:6" x14ac:dyDescent="0.3">
      <c r="A124" s="17"/>
      <c r="B124" s="17" t="str">
        <f t="shared" si="5"/>
        <v/>
      </c>
      <c r="C124" s="18"/>
      <c r="D124" s="19" t="str">
        <f t="shared" si="6"/>
        <v/>
      </c>
      <c r="E124" s="19" t="str">
        <f t="shared" si="7"/>
        <v/>
      </c>
      <c r="F124" s="19" t="str">
        <f t="shared" si="8"/>
        <v/>
      </c>
    </row>
    <row r="125" spans="1:6" x14ac:dyDescent="0.3">
      <c r="A125" s="17"/>
      <c r="B125" s="17" t="str">
        <f t="shared" si="5"/>
        <v/>
      </c>
      <c r="C125" s="18"/>
      <c r="D125" s="19" t="str">
        <f t="shared" si="6"/>
        <v/>
      </c>
      <c r="E125" s="19" t="str">
        <f t="shared" si="7"/>
        <v/>
      </c>
      <c r="F125" s="19" t="str">
        <f t="shared" si="8"/>
        <v/>
      </c>
    </row>
    <row r="126" spans="1:6" x14ac:dyDescent="0.3">
      <c r="A126" s="17"/>
      <c r="B126" s="17" t="str">
        <f t="shared" si="5"/>
        <v/>
      </c>
      <c r="C126" s="18"/>
      <c r="D126" s="19" t="str">
        <f t="shared" si="6"/>
        <v/>
      </c>
      <c r="E126" s="19" t="str">
        <f t="shared" si="7"/>
        <v/>
      </c>
      <c r="F126" s="19" t="str">
        <f t="shared" si="8"/>
        <v/>
      </c>
    </row>
    <row r="127" spans="1:6" x14ac:dyDescent="0.3">
      <c r="A127" s="17"/>
      <c r="B127" s="17" t="str">
        <f t="shared" si="5"/>
        <v/>
      </c>
      <c r="C127" s="18"/>
      <c r="D127" s="19" t="str">
        <f t="shared" si="6"/>
        <v/>
      </c>
      <c r="E127" s="19" t="str">
        <f t="shared" si="7"/>
        <v/>
      </c>
      <c r="F127" s="19" t="str">
        <f t="shared" si="8"/>
        <v/>
      </c>
    </row>
    <row r="128" spans="1:6" x14ac:dyDescent="0.3">
      <c r="A128" s="17"/>
      <c r="B128" s="17" t="str">
        <f t="shared" si="5"/>
        <v/>
      </c>
      <c r="C128" s="18"/>
      <c r="D128" s="19" t="str">
        <f t="shared" si="6"/>
        <v/>
      </c>
      <c r="E128" s="19" t="str">
        <f t="shared" si="7"/>
        <v/>
      </c>
      <c r="F128" s="19" t="str">
        <f t="shared" si="8"/>
        <v/>
      </c>
    </row>
    <row r="129" spans="1:6" x14ac:dyDescent="0.3">
      <c r="A129" s="17"/>
      <c r="B129" s="17" t="str">
        <f t="shared" si="5"/>
        <v/>
      </c>
      <c r="C129" s="18"/>
      <c r="D129" s="19" t="str">
        <f t="shared" si="6"/>
        <v/>
      </c>
      <c r="E129" s="19" t="str">
        <f t="shared" si="7"/>
        <v/>
      </c>
      <c r="F129" s="19" t="str">
        <f t="shared" si="8"/>
        <v/>
      </c>
    </row>
    <row r="130" spans="1:6" x14ac:dyDescent="0.3">
      <c r="A130" s="17"/>
      <c r="B130" s="17" t="str">
        <f t="shared" si="5"/>
        <v/>
      </c>
      <c r="C130" s="18"/>
      <c r="D130" s="19" t="str">
        <f t="shared" si="6"/>
        <v/>
      </c>
      <c r="E130" s="19" t="str">
        <f t="shared" si="7"/>
        <v/>
      </c>
      <c r="F130" s="19" t="str">
        <f t="shared" si="8"/>
        <v/>
      </c>
    </row>
    <row r="131" spans="1:6" x14ac:dyDescent="0.3">
      <c r="A131" s="17"/>
      <c r="B131" s="17" t="str">
        <f t="shared" si="5"/>
        <v/>
      </c>
      <c r="C131" s="18"/>
      <c r="D131" s="19" t="str">
        <f t="shared" si="6"/>
        <v/>
      </c>
      <c r="E131" s="19" t="str">
        <f t="shared" si="7"/>
        <v/>
      </c>
      <c r="F131" s="19" t="str">
        <f t="shared" si="8"/>
        <v/>
      </c>
    </row>
    <row r="132" spans="1:6" x14ac:dyDescent="0.3">
      <c r="A132" s="17"/>
      <c r="B132" s="17" t="str">
        <f t="shared" si="5"/>
        <v/>
      </c>
      <c r="C132" s="18"/>
      <c r="D132" s="19" t="str">
        <f t="shared" si="6"/>
        <v/>
      </c>
      <c r="E132" s="19" t="str">
        <f t="shared" si="7"/>
        <v/>
      </c>
      <c r="F132" s="19" t="str">
        <f t="shared" si="8"/>
        <v/>
      </c>
    </row>
    <row r="133" spans="1:6" x14ac:dyDescent="0.3">
      <c r="A133" s="17"/>
      <c r="B133" s="17" t="str">
        <f t="shared" ref="B133:B196" si="9">IF(A133="","",IF(A134="",A133+5000,A134-1))</f>
        <v/>
      </c>
      <c r="C133" s="18"/>
      <c r="D133" s="19" t="str">
        <f t="shared" si="6"/>
        <v/>
      </c>
      <c r="E133" s="19" t="str">
        <f t="shared" si="7"/>
        <v/>
      </c>
      <c r="F133" s="19" t="str">
        <f t="shared" si="8"/>
        <v/>
      </c>
    </row>
    <row r="134" spans="1:6" x14ac:dyDescent="0.3">
      <c r="A134" s="17"/>
      <c r="B134" s="17" t="str">
        <f t="shared" si="9"/>
        <v/>
      </c>
      <c r="C134" s="18"/>
      <c r="D134" s="19" t="str">
        <f t="shared" si="6"/>
        <v/>
      </c>
      <c r="E134" s="19" t="str">
        <f t="shared" si="7"/>
        <v/>
      </c>
      <c r="F134" s="19" t="str">
        <f t="shared" si="8"/>
        <v/>
      </c>
    </row>
    <row r="135" spans="1:6" x14ac:dyDescent="0.3">
      <c r="A135" s="17"/>
      <c r="B135" s="17" t="str">
        <f t="shared" si="9"/>
        <v/>
      </c>
      <c r="C135" s="18"/>
      <c r="D135" s="19" t="str">
        <f t="shared" si="6"/>
        <v/>
      </c>
      <c r="E135" s="19" t="str">
        <f t="shared" si="7"/>
        <v/>
      </c>
      <c r="F135" s="19" t="str">
        <f t="shared" si="8"/>
        <v/>
      </c>
    </row>
    <row r="136" spans="1:6" x14ac:dyDescent="0.3">
      <c r="A136" s="17"/>
      <c r="B136" s="17" t="str">
        <f t="shared" si="9"/>
        <v/>
      </c>
      <c r="C136" s="18"/>
      <c r="D136" s="19" t="str">
        <f t="shared" si="6"/>
        <v/>
      </c>
      <c r="E136" s="19" t="str">
        <f t="shared" si="7"/>
        <v/>
      </c>
      <c r="F136" s="19" t="str">
        <f t="shared" si="8"/>
        <v/>
      </c>
    </row>
    <row r="137" spans="1:6" x14ac:dyDescent="0.3">
      <c r="A137" s="17"/>
      <c r="B137" s="17" t="str">
        <f t="shared" si="9"/>
        <v/>
      </c>
      <c r="C137" s="18"/>
      <c r="D137" s="19" t="str">
        <f t="shared" ref="D137:D200" si="10">IF(A137="","",C137+$D$1)</f>
        <v/>
      </c>
      <c r="E137" s="19" t="str">
        <f t="shared" ref="E137:E200" si="11">IF(A137="","",C137+$E$1)</f>
        <v/>
      </c>
      <c r="F137" s="19" t="str">
        <f t="shared" ref="F137:F200" si="12">IF(A137="","",C137+$F$1)</f>
        <v/>
      </c>
    </row>
    <row r="138" spans="1:6" x14ac:dyDescent="0.3">
      <c r="A138" s="17"/>
      <c r="B138" s="17" t="str">
        <f t="shared" si="9"/>
        <v/>
      </c>
      <c r="C138" s="18"/>
      <c r="D138" s="19" t="str">
        <f t="shared" si="10"/>
        <v/>
      </c>
      <c r="E138" s="19" t="str">
        <f t="shared" si="11"/>
        <v/>
      </c>
      <c r="F138" s="19" t="str">
        <f t="shared" si="12"/>
        <v/>
      </c>
    </row>
    <row r="139" spans="1:6" x14ac:dyDescent="0.3">
      <c r="A139" s="17"/>
      <c r="B139" s="17" t="str">
        <f t="shared" si="9"/>
        <v/>
      </c>
      <c r="C139" s="18"/>
      <c r="D139" s="19" t="str">
        <f t="shared" si="10"/>
        <v/>
      </c>
      <c r="E139" s="19" t="str">
        <f t="shared" si="11"/>
        <v/>
      </c>
      <c r="F139" s="19" t="str">
        <f t="shared" si="12"/>
        <v/>
      </c>
    </row>
    <row r="140" spans="1:6" x14ac:dyDescent="0.3">
      <c r="A140" s="17"/>
      <c r="B140" s="17" t="str">
        <f t="shared" si="9"/>
        <v/>
      </c>
      <c r="C140" s="18"/>
      <c r="D140" s="19" t="str">
        <f t="shared" si="10"/>
        <v/>
      </c>
      <c r="E140" s="19" t="str">
        <f t="shared" si="11"/>
        <v/>
      </c>
      <c r="F140" s="19" t="str">
        <f t="shared" si="12"/>
        <v/>
      </c>
    </row>
    <row r="141" spans="1:6" x14ac:dyDescent="0.3">
      <c r="A141" s="17"/>
      <c r="B141" s="17" t="str">
        <f t="shared" si="9"/>
        <v/>
      </c>
      <c r="C141" s="18"/>
      <c r="D141" s="19" t="str">
        <f t="shared" si="10"/>
        <v/>
      </c>
      <c r="E141" s="19" t="str">
        <f t="shared" si="11"/>
        <v/>
      </c>
      <c r="F141" s="19" t="str">
        <f t="shared" si="12"/>
        <v/>
      </c>
    </row>
    <row r="142" spans="1:6" x14ac:dyDescent="0.3">
      <c r="A142" s="17"/>
      <c r="B142" s="17" t="str">
        <f t="shared" si="9"/>
        <v/>
      </c>
      <c r="C142" s="18"/>
      <c r="D142" s="19" t="str">
        <f t="shared" si="10"/>
        <v/>
      </c>
      <c r="E142" s="19" t="str">
        <f t="shared" si="11"/>
        <v/>
      </c>
      <c r="F142" s="19" t="str">
        <f t="shared" si="12"/>
        <v/>
      </c>
    </row>
    <row r="143" spans="1:6" x14ac:dyDescent="0.3">
      <c r="A143" s="17"/>
      <c r="B143" s="17" t="str">
        <f t="shared" si="9"/>
        <v/>
      </c>
      <c r="C143" s="18"/>
      <c r="D143" s="19" t="str">
        <f t="shared" si="10"/>
        <v/>
      </c>
      <c r="E143" s="19" t="str">
        <f t="shared" si="11"/>
        <v/>
      </c>
      <c r="F143" s="19" t="str">
        <f t="shared" si="12"/>
        <v/>
      </c>
    </row>
    <row r="144" spans="1:6" x14ac:dyDescent="0.3">
      <c r="A144" s="17"/>
      <c r="B144" s="17" t="str">
        <f t="shared" si="9"/>
        <v/>
      </c>
      <c r="C144" s="18"/>
      <c r="D144" s="19" t="str">
        <f t="shared" si="10"/>
        <v/>
      </c>
      <c r="E144" s="19" t="str">
        <f t="shared" si="11"/>
        <v/>
      </c>
      <c r="F144" s="19" t="str">
        <f t="shared" si="12"/>
        <v/>
      </c>
    </row>
    <row r="145" spans="1:6" x14ac:dyDescent="0.3">
      <c r="A145" s="17"/>
      <c r="B145" s="17" t="str">
        <f t="shared" si="9"/>
        <v/>
      </c>
      <c r="C145" s="18"/>
      <c r="D145" s="19" t="str">
        <f t="shared" si="10"/>
        <v/>
      </c>
      <c r="E145" s="19" t="str">
        <f t="shared" si="11"/>
        <v/>
      </c>
      <c r="F145" s="19" t="str">
        <f t="shared" si="12"/>
        <v/>
      </c>
    </row>
    <row r="146" spans="1:6" x14ac:dyDescent="0.3">
      <c r="A146" s="17"/>
      <c r="B146" s="17" t="str">
        <f t="shared" si="9"/>
        <v/>
      </c>
      <c r="C146" s="18"/>
      <c r="D146" s="19" t="str">
        <f t="shared" si="10"/>
        <v/>
      </c>
      <c r="E146" s="19" t="str">
        <f t="shared" si="11"/>
        <v/>
      </c>
      <c r="F146" s="19" t="str">
        <f t="shared" si="12"/>
        <v/>
      </c>
    </row>
    <row r="147" spans="1:6" x14ac:dyDescent="0.3">
      <c r="A147" s="17"/>
      <c r="B147" s="17" t="str">
        <f t="shared" si="9"/>
        <v/>
      </c>
      <c r="C147" s="18"/>
      <c r="D147" s="19" t="str">
        <f t="shared" si="10"/>
        <v/>
      </c>
      <c r="E147" s="19" t="str">
        <f t="shared" si="11"/>
        <v/>
      </c>
      <c r="F147" s="19" t="str">
        <f t="shared" si="12"/>
        <v/>
      </c>
    </row>
    <row r="148" spans="1:6" x14ac:dyDescent="0.3">
      <c r="A148" s="17"/>
      <c r="B148" s="17" t="str">
        <f t="shared" si="9"/>
        <v/>
      </c>
      <c r="C148" s="18"/>
      <c r="D148" s="19" t="str">
        <f t="shared" si="10"/>
        <v/>
      </c>
      <c r="E148" s="19" t="str">
        <f t="shared" si="11"/>
        <v/>
      </c>
      <c r="F148" s="19" t="str">
        <f t="shared" si="12"/>
        <v/>
      </c>
    </row>
    <row r="149" spans="1:6" x14ac:dyDescent="0.3">
      <c r="A149" s="17"/>
      <c r="B149" s="17" t="str">
        <f t="shared" si="9"/>
        <v/>
      </c>
      <c r="C149" s="18"/>
      <c r="D149" s="19" t="str">
        <f t="shared" si="10"/>
        <v/>
      </c>
      <c r="E149" s="19" t="str">
        <f t="shared" si="11"/>
        <v/>
      </c>
      <c r="F149" s="19" t="str">
        <f t="shared" si="12"/>
        <v/>
      </c>
    </row>
    <row r="150" spans="1:6" x14ac:dyDescent="0.3">
      <c r="A150" s="17"/>
      <c r="B150" s="17" t="str">
        <f t="shared" si="9"/>
        <v/>
      </c>
      <c r="C150" s="18"/>
      <c r="D150" s="19" t="str">
        <f t="shared" si="10"/>
        <v/>
      </c>
      <c r="E150" s="19" t="str">
        <f t="shared" si="11"/>
        <v/>
      </c>
      <c r="F150" s="19" t="str">
        <f t="shared" si="12"/>
        <v/>
      </c>
    </row>
    <row r="151" spans="1:6" x14ac:dyDescent="0.3">
      <c r="A151" s="17"/>
      <c r="B151" s="17" t="str">
        <f t="shared" si="9"/>
        <v/>
      </c>
      <c r="C151" s="18"/>
      <c r="D151" s="19" t="str">
        <f t="shared" si="10"/>
        <v/>
      </c>
      <c r="E151" s="19" t="str">
        <f t="shared" si="11"/>
        <v/>
      </c>
      <c r="F151" s="19" t="str">
        <f t="shared" si="12"/>
        <v/>
      </c>
    </row>
    <row r="152" spans="1:6" x14ac:dyDescent="0.3">
      <c r="A152" s="17"/>
      <c r="B152" s="17" t="str">
        <f t="shared" si="9"/>
        <v/>
      </c>
      <c r="C152" s="18"/>
      <c r="D152" s="19" t="str">
        <f t="shared" si="10"/>
        <v/>
      </c>
      <c r="E152" s="19" t="str">
        <f t="shared" si="11"/>
        <v/>
      </c>
      <c r="F152" s="19" t="str">
        <f t="shared" si="12"/>
        <v/>
      </c>
    </row>
    <row r="153" spans="1:6" x14ac:dyDescent="0.3">
      <c r="A153" s="17"/>
      <c r="B153" s="17" t="str">
        <f t="shared" si="9"/>
        <v/>
      </c>
      <c r="C153" s="18"/>
      <c r="D153" s="19" t="str">
        <f t="shared" si="10"/>
        <v/>
      </c>
      <c r="E153" s="19" t="str">
        <f t="shared" si="11"/>
        <v/>
      </c>
      <c r="F153" s="19" t="str">
        <f t="shared" si="12"/>
        <v/>
      </c>
    </row>
    <row r="154" spans="1:6" x14ac:dyDescent="0.3">
      <c r="A154" s="17"/>
      <c r="B154" s="17" t="str">
        <f t="shared" si="9"/>
        <v/>
      </c>
      <c r="C154" s="18"/>
      <c r="D154" s="19" t="str">
        <f t="shared" si="10"/>
        <v/>
      </c>
      <c r="E154" s="19" t="str">
        <f t="shared" si="11"/>
        <v/>
      </c>
      <c r="F154" s="19" t="str">
        <f t="shared" si="12"/>
        <v/>
      </c>
    </row>
    <row r="155" spans="1:6" x14ac:dyDescent="0.3">
      <c r="A155" s="17"/>
      <c r="B155" s="17" t="str">
        <f t="shared" si="9"/>
        <v/>
      </c>
      <c r="D155" s="19" t="str">
        <f t="shared" si="10"/>
        <v/>
      </c>
      <c r="E155" s="19" t="str">
        <f t="shared" si="11"/>
        <v/>
      </c>
      <c r="F155" s="19" t="str">
        <f t="shared" si="12"/>
        <v/>
      </c>
    </row>
    <row r="156" spans="1:6" x14ac:dyDescent="0.3">
      <c r="A156" s="17"/>
      <c r="B156" s="17" t="str">
        <f t="shared" si="9"/>
        <v/>
      </c>
      <c r="D156" s="19" t="str">
        <f t="shared" si="10"/>
        <v/>
      </c>
      <c r="E156" s="19" t="str">
        <f t="shared" si="11"/>
        <v/>
      </c>
      <c r="F156" s="19" t="str">
        <f t="shared" si="12"/>
        <v/>
      </c>
    </row>
    <row r="157" spans="1:6" x14ac:dyDescent="0.3">
      <c r="A157" s="17"/>
      <c r="B157" s="17" t="str">
        <f t="shared" si="9"/>
        <v/>
      </c>
      <c r="D157" s="19" t="str">
        <f t="shared" si="10"/>
        <v/>
      </c>
      <c r="E157" s="19" t="str">
        <f t="shared" si="11"/>
        <v/>
      </c>
      <c r="F157" s="19" t="str">
        <f t="shared" si="12"/>
        <v/>
      </c>
    </row>
    <row r="158" spans="1:6" x14ac:dyDescent="0.3">
      <c r="A158" s="17"/>
      <c r="B158" s="17" t="str">
        <f t="shared" si="9"/>
        <v/>
      </c>
      <c r="D158" s="19" t="str">
        <f t="shared" si="10"/>
        <v/>
      </c>
      <c r="E158" s="19" t="str">
        <f t="shared" si="11"/>
        <v/>
      </c>
      <c r="F158" s="19" t="str">
        <f t="shared" si="12"/>
        <v/>
      </c>
    </row>
    <row r="159" spans="1:6" x14ac:dyDescent="0.3">
      <c r="A159" s="17"/>
      <c r="B159" s="17" t="str">
        <f t="shared" si="9"/>
        <v/>
      </c>
      <c r="D159" s="19" t="str">
        <f t="shared" si="10"/>
        <v/>
      </c>
      <c r="E159" s="19" t="str">
        <f t="shared" si="11"/>
        <v/>
      </c>
      <c r="F159" s="19" t="str">
        <f t="shared" si="12"/>
        <v/>
      </c>
    </row>
    <row r="160" spans="1:6" x14ac:dyDescent="0.3">
      <c r="A160" s="17"/>
      <c r="B160" s="17" t="str">
        <f t="shared" si="9"/>
        <v/>
      </c>
      <c r="D160" s="19" t="str">
        <f t="shared" si="10"/>
        <v/>
      </c>
      <c r="E160" s="19" t="str">
        <f t="shared" si="11"/>
        <v/>
      </c>
      <c r="F160" s="19" t="str">
        <f t="shared" si="12"/>
        <v/>
      </c>
    </row>
    <row r="161" spans="1:6" x14ac:dyDescent="0.3">
      <c r="A161" s="17"/>
      <c r="B161" s="17" t="str">
        <f t="shared" si="9"/>
        <v/>
      </c>
      <c r="D161" s="19" t="str">
        <f t="shared" si="10"/>
        <v/>
      </c>
      <c r="E161" s="19" t="str">
        <f t="shared" si="11"/>
        <v/>
      </c>
      <c r="F161" s="19" t="str">
        <f t="shared" si="12"/>
        <v/>
      </c>
    </row>
    <row r="162" spans="1:6" x14ac:dyDescent="0.3">
      <c r="A162" s="17"/>
      <c r="B162" s="17" t="str">
        <f t="shared" si="9"/>
        <v/>
      </c>
      <c r="D162" s="19" t="str">
        <f t="shared" si="10"/>
        <v/>
      </c>
      <c r="E162" s="19" t="str">
        <f t="shared" si="11"/>
        <v/>
      </c>
      <c r="F162" s="19" t="str">
        <f t="shared" si="12"/>
        <v/>
      </c>
    </row>
    <row r="163" spans="1:6" x14ac:dyDescent="0.3">
      <c r="A163" s="17"/>
      <c r="B163" s="17" t="str">
        <f t="shared" si="9"/>
        <v/>
      </c>
      <c r="D163" s="19" t="str">
        <f t="shared" si="10"/>
        <v/>
      </c>
      <c r="E163" s="19" t="str">
        <f t="shared" si="11"/>
        <v/>
      </c>
      <c r="F163" s="19" t="str">
        <f t="shared" si="12"/>
        <v/>
      </c>
    </row>
    <row r="164" spans="1:6" x14ac:dyDescent="0.3">
      <c r="A164" s="17"/>
      <c r="B164" s="17" t="str">
        <f t="shared" si="9"/>
        <v/>
      </c>
      <c r="D164" s="19" t="str">
        <f t="shared" si="10"/>
        <v/>
      </c>
      <c r="E164" s="19" t="str">
        <f t="shared" si="11"/>
        <v/>
      </c>
      <c r="F164" s="19" t="str">
        <f t="shared" si="12"/>
        <v/>
      </c>
    </row>
    <row r="165" spans="1:6" x14ac:dyDescent="0.3">
      <c r="A165" s="17"/>
      <c r="B165" s="17" t="str">
        <f t="shared" si="9"/>
        <v/>
      </c>
      <c r="D165" s="19" t="str">
        <f t="shared" si="10"/>
        <v/>
      </c>
      <c r="E165" s="19" t="str">
        <f t="shared" si="11"/>
        <v/>
      </c>
      <c r="F165" s="19" t="str">
        <f t="shared" si="12"/>
        <v/>
      </c>
    </row>
    <row r="166" spans="1:6" x14ac:dyDescent="0.3">
      <c r="A166" s="17"/>
      <c r="B166" s="17" t="str">
        <f t="shared" si="9"/>
        <v/>
      </c>
      <c r="D166" s="19" t="str">
        <f t="shared" si="10"/>
        <v/>
      </c>
      <c r="E166" s="19" t="str">
        <f t="shared" si="11"/>
        <v/>
      </c>
      <c r="F166" s="19" t="str">
        <f t="shared" si="12"/>
        <v/>
      </c>
    </row>
    <row r="167" spans="1:6" x14ac:dyDescent="0.3">
      <c r="A167" s="17"/>
      <c r="B167" s="17" t="str">
        <f t="shared" si="9"/>
        <v/>
      </c>
      <c r="D167" s="19" t="str">
        <f t="shared" si="10"/>
        <v/>
      </c>
      <c r="E167" s="19" t="str">
        <f t="shared" si="11"/>
        <v/>
      </c>
      <c r="F167" s="19" t="str">
        <f t="shared" si="12"/>
        <v/>
      </c>
    </row>
    <row r="168" spans="1:6" x14ac:dyDescent="0.3">
      <c r="A168" s="17"/>
      <c r="B168" s="17" t="str">
        <f t="shared" si="9"/>
        <v/>
      </c>
      <c r="D168" s="19" t="str">
        <f t="shared" si="10"/>
        <v/>
      </c>
      <c r="E168" s="19" t="str">
        <f t="shared" si="11"/>
        <v/>
      </c>
      <c r="F168" s="19" t="str">
        <f t="shared" si="12"/>
        <v/>
      </c>
    </row>
    <row r="169" spans="1:6" x14ac:dyDescent="0.3">
      <c r="A169" s="17"/>
      <c r="B169" s="17" t="str">
        <f t="shared" si="9"/>
        <v/>
      </c>
      <c r="D169" s="19" t="str">
        <f t="shared" si="10"/>
        <v/>
      </c>
      <c r="E169" s="19" t="str">
        <f t="shared" si="11"/>
        <v/>
      </c>
      <c r="F169" s="19" t="str">
        <f t="shared" si="12"/>
        <v/>
      </c>
    </row>
    <row r="170" spans="1:6" x14ac:dyDescent="0.3">
      <c r="A170" s="17"/>
      <c r="B170" s="17" t="str">
        <f t="shared" si="9"/>
        <v/>
      </c>
      <c r="D170" s="19" t="str">
        <f t="shared" si="10"/>
        <v/>
      </c>
      <c r="E170" s="19" t="str">
        <f t="shared" si="11"/>
        <v/>
      </c>
      <c r="F170" s="19" t="str">
        <f t="shared" si="12"/>
        <v/>
      </c>
    </row>
    <row r="171" spans="1:6" x14ac:dyDescent="0.3">
      <c r="A171" s="17"/>
      <c r="B171" s="17" t="str">
        <f t="shared" si="9"/>
        <v/>
      </c>
      <c r="D171" s="19" t="str">
        <f t="shared" si="10"/>
        <v/>
      </c>
      <c r="E171" s="19" t="str">
        <f t="shared" si="11"/>
        <v/>
      </c>
      <c r="F171" s="19" t="str">
        <f t="shared" si="12"/>
        <v/>
      </c>
    </row>
    <row r="172" spans="1:6" x14ac:dyDescent="0.3">
      <c r="A172" s="17"/>
      <c r="B172" s="17" t="str">
        <f t="shared" si="9"/>
        <v/>
      </c>
      <c r="D172" s="19" t="str">
        <f t="shared" si="10"/>
        <v/>
      </c>
      <c r="E172" s="19" t="str">
        <f t="shared" si="11"/>
        <v/>
      </c>
      <c r="F172" s="19" t="str">
        <f t="shared" si="12"/>
        <v/>
      </c>
    </row>
    <row r="173" spans="1:6" x14ac:dyDescent="0.3">
      <c r="A173" s="17"/>
      <c r="B173" s="17" t="str">
        <f t="shared" si="9"/>
        <v/>
      </c>
      <c r="D173" s="19" t="str">
        <f t="shared" si="10"/>
        <v/>
      </c>
      <c r="E173" s="19" t="str">
        <f t="shared" si="11"/>
        <v/>
      </c>
      <c r="F173" s="19" t="str">
        <f t="shared" si="12"/>
        <v/>
      </c>
    </row>
    <row r="174" spans="1:6" x14ac:dyDescent="0.3">
      <c r="A174" s="17"/>
      <c r="B174" s="17" t="str">
        <f t="shared" si="9"/>
        <v/>
      </c>
      <c r="D174" s="19" t="str">
        <f t="shared" si="10"/>
        <v/>
      </c>
      <c r="E174" s="19" t="str">
        <f t="shared" si="11"/>
        <v/>
      </c>
      <c r="F174" s="19" t="str">
        <f t="shared" si="12"/>
        <v/>
      </c>
    </row>
    <row r="175" spans="1:6" x14ac:dyDescent="0.3">
      <c r="A175" s="17"/>
      <c r="B175" s="17" t="str">
        <f t="shared" si="9"/>
        <v/>
      </c>
      <c r="D175" s="19" t="str">
        <f t="shared" si="10"/>
        <v/>
      </c>
      <c r="E175" s="19" t="str">
        <f t="shared" si="11"/>
        <v/>
      </c>
      <c r="F175" s="19" t="str">
        <f t="shared" si="12"/>
        <v/>
      </c>
    </row>
    <row r="176" spans="1:6" x14ac:dyDescent="0.3">
      <c r="A176" s="17"/>
      <c r="B176" s="17" t="str">
        <f t="shared" si="9"/>
        <v/>
      </c>
      <c r="D176" s="19" t="str">
        <f t="shared" si="10"/>
        <v/>
      </c>
      <c r="E176" s="19" t="str">
        <f t="shared" si="11"/>
        <v/>
      </c>
      <c r="F176" s="19" t="str">
        <f t="shared" si="12"/>
        <v/>
      </c>
    </row>
    <row r="177" spans="1:6" x14ac:dyDescent="0.3">
      <c r="A177" s="17"/>
      <c r="B177" s="17" t="str">
        <f t="shared" si="9"/>
        <v/>
      </c>
      <c r="D177" s="19" t="str">
        <f t="shared" si="10"/>
        <v/>
      </c>
      <c r="E177" s="19" t="str">
        <f t="shared" si="11"/>
        <v/>
      </c>
      <c r="F177" s="19" t="str">
        <f t="shared" si="12"/>
        <v/>
      </c>
    </row>
    <row r="178" spans="1:6" x14ac:dyDescent="0.3">
      <c r="A178" s="17"/>
      <c r="B178" s="17" t="str">
        <f t="shared" si="9"/>
        <v/>
      </c>
      <c r="D178" s="19" t="str">
        <f t="shared" si="10"/>
        <v/>
      </c>
      <c r="E178" s="19" t="str">
        <f t="shared" si="11"/>
        <v/>
      </c>
      <c r="F178" s="19" t="str">
        <f t="shared" si="12"/>
        <v/>
      </c>
    </row>
    <row r="179" spans="1:6" x14ac:dyDescent="0.3">
      <c r="A179" s="17"/>
      <c r="B179" s="17" t="str">
        <f t="shared" si="9"/>
        <v/>
      </c>
      <c r="D179" s="19" t="str">
        <f t="shared" si="10"/>
        <v/>
      </c>
      <c r="E179" s="19" t="str">
        <f t="shared" si="11"/>
        <v/>
      </c>
      <c r="F179" s="19" t="str">
        <f t="shared" si="12"/>
        <v/>
      </c>
    </row>
    <row r="180" spans="1:6" x14ac:dyDescent="0.3">
      <c r="A180" s="17"/>
      <c r="B180" s="17" t="str">
        <f t="shared" si="9"/>
        <v/>
      </c>
      <c r="D180" s="19" t="str">
        <f t="shared" si="10"/>
        <v/>
      </c>
      <c r="E180" s="19" t="str">
        <f t="shared" si="11"/>
        <v/>
      </c>
      <c r="F180" s="19" t="str">
        <f t="shared" si="12"/>
        <v/>
      </c>
    </row>
    <row r="181" spans="1:6" x14ac:dyDescent="0.3">
      <c r="A181" s="17"/>
      <c r="B181" s="17" t="str">
        <f t="shared" si="9"/>
        <v/>
      </c>
      <c r="D181" s="19" t="str">
        <f t="shared" si="10"/>
        <v/>
      </c>
      <c r="E181" s="19" t="str">
        <f t="shared" si="11"/>
        <v/>
      </c>
      <c r="F181" s="19" t="str">
        <f t="shared" si="12"/>
        <v/>
      </c>
    </row>
    <row r="182" spans="1:6" x14ac:dyDescent="0.3">
      <c r="A182" s="17"/>
      <c r="B182" s="17" t="str">
        <f t="shared" si="9"/>
        <v/>
      </c>
      <c r="D182" s="19" t="str">
        <f t="shared" si="10"/>
        <v/>
      </c>
      <c r="E182" s="19" t="str">
        <f t="shared" si="11"/>
        <v/>
      </c>
      <c r="F182" s="19" t="str">
        <f t="shared" si="12"/>
        <v/>
      </c>
    </row>
    <row r="183" spans="1:6" x14ac:dyDescent="0.3">
      <c r="A183" s="17"/>
      <c r="B183" s="17" t="str">
        <f t="shared" si="9"/>
        <v/>
      </c>
      <c r="D183" s="19" t="str">
        <f t="shared" si="10"/>
        <v/>
      </c>
      <c r="E183" s="19" t="str">
        <f t="shared" si="11"/>
        <v/>
      </c>
      <c r="F183" s="19" t="str">
        <f t="shared" si="12"/>
        <v/>
      </c>
    </row>
    <row r="184" spans="1:6" x14ac:dyDescent="0.3">
      <c r="A184" s="17"/>
      <c r="B184" s="17" t="str">
        <f t="shared" si="9"/>
        <v/>
      </c>
      <c r="D184" s="19" t="str">
        <f t="shared" si="10"/>
        <v/>
      </c>
      <c r="E184" s="19" t="str">
        <f t="shared" si="11"/>
        <v/>
      </c>
      <c r="F184" s="19" t="str">
        <f t="shared" si="12"/>
        <v/>
      </c>
    </row>
    <row r="185" spans="1:6" x14ac:dyDescent="0.3">
      <c r="A185" s="17"/>
      <c r="B185" s="17" t="str">
        <f t="shared" si="9"/>
        <v/>
      </c>
      <c r="D185" s="19" t="str">
        <f t="shared" si="10"/>
        <v/>
      </c>
      <c r="E185" s="19" t="str">
        <f t="shared" si="11"/>
        <v/>
      </c>
      <c r="F185" s="19" t="str">
        <f t="shared" si="12"/>
        <v/>
      </c>
    </row>
    <row r="186" spans="1:6" x14ac:dyDescent="0.3">
      <c r="A186" s="17"/>
      <c r="B186" s="17" t="str">
        <f t="shared" si="9"/>
        <v/>
      </c>
      <c r="D186" s="19" t="str">
        <f t="shared" si="10"/>
        <v/>
      </c>
      <c r="E186" s="19" t="str">
        <f t="shared" si="11"/>
        <v/>
      </c>
      <c r="F186" s="19" t="str">
        <f t="shared" si="12"/>
        <v/>
      </c>
    </row>
    <row r="187" spans="1:6" x14ac:dyDescent="0.3">
      <c r="A187" s="17"/>
      <c r="B187" s="17" t="str">
        <f t="shared" si="9"/>
        <v/>
      </c>
      <c r="D187" s="19" t="str">
        <f t="shared" si="10"/>
        <v/>
      </c>
      <c r="E187" s="19" t="str">
        <f t="shared" si="11"/>
        <v/>
      </c>
      <c r="F187" s="19" t="str">
        <f t="shared" si="12"/>
        <v/>
      </c>
    </row>
    <row r="188" spans="1:6" x14ac:dyDescent="0.3">
      <c r="A188" s="17"/>
      <c r="B188" s="17" t="str">
        <f t="shared" si="9"/>
        <v/>
      </c>
      <c r="D188" s="19" t="str">
        <f t="shared" si="10"/>
        <v/>
      </c>
      <c r="E188" s="19" t="str">
        <f t="shared" si="11"/>
        <v/>
      </c>
      <c r="F188" s="19" t="str">
        <f t="shared" si="12"/>
        <v/>
      </c>
    </row>
    <row r="189" spans="1:6" x14ac:dyDescent="0.3">
      <c r="A189" s="17"/>
      <c r="B189" s="17" t="str">
        <f t="shared" si="9"/>
        <v/>
      </c>
      <c r="D189" s="19" t="str">
        <f t="shared" si="10"/>
        <v/>
      </c>
      <c r="E189" s="19" t="str">
        <f t="shared" si="11"/>
        <v/>
      </c>
      <c r="F189" s="19" t="str">
        <f t="shared" si="12"/>
        <v/>
      </c>
    </row>
    <row r="190" spans="1:6" x14ac:dyDescent="0.3">
      <c r="A190" s="17"/>
      <c r="B190" s="17" t="str">
        <f t="shared" si="9"/>
        <v/>
      </c>
      <c r="D190" s="19" t="str">
        <f t="shared" si="10"/>
        <v/>
      </c>
      <c r="E190" s="19" t="str">
        <f t="shared" si="11"/>
        <v/>
      </c>
      <c r="F190" s="19" t="str">
        <f t="shared" si="12"/>
        <v/>
      </c>
    </row>
    <row r="191" spans="1:6" x14ac:dyDescent="0.3">
      <c r="A191" s="17"/>
      <c r="B191" s="17" t="str">
        <f t="shared" si="9"/>
        <v/>
      </c>
      <c r="D191" s="19" t="str">
        <f t="shared" si="10"/>
        <v/>
      </c>
      <c r="E191" s="19" t="str">
        <f t="shared" si="11"/>
        <v/>
      </c>
      <c r="F191" s="19" t="str">
        <f t="shared" si="12"/>
        <v/>
      </c>
    </row>
    <row r="192" spans="1:6" x14ac:dyDescent="0.3">
      <c r="A192" s="17"/>
      <c r="B192" s="17" t="str">
        <f t="shared" si="9"/>
        <v/>
      </c>
      <c r="D192" s="19" t="str">
        <f t="shared" si="10"/>
        <v/>
      </c>
      <c r="E192" s="19" t="str">
        <f t="shared" si="11"/>
        <v/>
      </c>
      <c r="F192" s="19" t="str">
        <f t="shared" si="12"/>
        <v/>
      </c>
    </row>
    <row r="193" spans="1:6" x14ac:dyDescent="0.3">
      <c r="A193" s="17"/>
      <c r="B193" s="17" t="str">
        <f t="shared" si="9"/>
        <v/>
      </c>
      <c r="D193" s="19" t="str">
        <f t="shared" si="10"/>
        <v/>
      </c>
      <c r="E193" s="19" t="str">
        <f t="shared" si="11"/>
        <v/>
      </c>
      <c r="F193" s="19" t="str">
        <f t="shared" si="12"/>
        <v/>
      </c>
    </row>
    <row r="194" spans="1:6" x14ac:dyDescent="0.3">
      <c r="A194" s="17"/>
      <c r="B194" s="17" t="str">
        <f t="shared" si="9"/>
        <v/>
      </c>
      <c r="D194" s="19" t="str">
        <f t="shared" si="10"/>
        <v/>
      </c>
      <c r="E194" s="19" t="str">
        <f t="shared" si="11"/>
        <v/>
      </c>
      <c r="F194" s="19" t="str">
        <f t="shared" si="12"/>
        <v/>
      </c>
    </row>
    <row r="195" spans="1:6" x14ac:dyDescent="0.3">
      <c r="A195" s="17"/>
      <c r="B195" s="17" t="str">
        <f t="shared" si="9"/>
        <v/>
      </c>
      <c r="D195" s="19" t="str">
        <f t="shared" si="10"/>
        <v/>
      </c>
      <c r="E195" s="19" t="str">
        <f t="shared" si="11"/>
        <v/>
      </c>
      <c r="F195" s="19" t="str">
        <f t="shared" si="12"/>
        <v/>
      </c>
    </row>
    <row r="196" spans="1:6" x14ac:dyDescent="0.3">
      <c r="A196" s="17"/>
      <c r="B196" s="17" t="str">
        <f t="shared" si="9"/>
        <v/>
      </c>
      <c r="D196" s="19" t="str">
        <f t="shared" si="10"/>
        <v/>
      </c>
      <c r="E196" s="19" t="str">
        <f t="shared" si="11"/>
        <v/>
      </c>
      <c r="F196" s="19" t="str">
        <f t="shared" si="12"/>
        <v/>
      </c>
    </row>
    <row r="197" spans="1:6" x14ac:dyDescent="0.3">
      <c r="A197" s="17"/>
      <c r="B197" s="17" t="str">
        <f t="shared" ref="B197:B260" si="13">IF(A197="","",IF(A198="",A197+5000,A198-1))</f>
        <v/>
      </c>
      <c r="D197" s="19" t="str">
        <f t="shared" si="10"/>
        <v/>
      </c>
      <c r="E197" s="19" t="str">
        <f t="shared" si="11"/>
        <v/>
      </c>
      <c r="F197" s="19" t="str">
        <f t="shared" si="12"/>
        <v/>
      </c>
    </row>
    <row r="198" spans="1:6" x14ac:dyDescent="0.3">
      <c r="A198" s="17"/>
      <c r="B198" s="17" t="str">
        <f t="shared" si="13"/>
        <v/>
      </c>
      <c r="D198" s="19" t="str">
        <f t="shared" si="10"/>
        <v/>
      </c>
      <c r="E198" s="19" t="str">
        <f t="shared" si="11"/>
        <v/>
      </c>
      <c r="F198" s="19" t="str">
        <f t="shared" si="12"/>
        <v/>
      </c>
    </row>
    <row r="199" spans="1:6" x14ac:dyDescent="0.3">
      <c r="A199" s="17"/>
      <c r="B199" s="17" t="str">
        <f t="shared" si="13"/>
        <v/>
      </c>
      <c r="D199" s="19" t="str">
        <f t="shared" si="10"/>
        <v/>
      </c>
      <c r="E199" s="19" t="str">
        <f t="shared" si="11"/>
        <v/>
      </c>
      <c r="F199" s="19" t="str">
        <f t="shared" si="12"/>
        <v/>
      </c>
    </row>
    <row r="200" spans="1:6" x14ac:dyDescent="0.3">
      <c r="A200" s="17"/>
      <c r="B200" s="17" t="str">
        <f t="shared" si="13"/>
        <v/>
      </c>
      <c r="D200" s="19" t="str">
        <f t="shared" si="10"/>
        <v/>
      </c>
      <c r="E200" s="19" t="str">
        <f t="shared" si="11"/>
        <v/>
      </c>
      <c r="F200" s="19" t="str">
        <f t="shared" si="12"/>
        <v/>
      </c>
    </row>
    <row r="201" spans="1:6" x14ac:dyDescent="0.3">
      <c r="A201" s="17"/>
      <c r="B201" s="17" t="str">
        <f t="shared" si="13"/>
        <v/>
      </c>
      <c r="D201" s="19" t="str">
        <f t="shared" ref="D201" si="14">IF(A201="","",C201+$D$1)</f>
        <v/>
      </c>
      <c r="E201" s="19" t="str">
        <f t="shared" ref="E201:E264" si="15">IF(A201="","",C201+$E$1)</f>
        <v/>
      </c>
      <c r="F201" s="19" t="str">
        <f t="shared" ref="F201:F264" si="16">IF(A201="","",C201+$F$1)</f>
        <v/>
      </c>
    </row>
    <row r="202" spans="1:6" x14ac:dyDescent="0.3">
      <c r="A202" s="17"/>
      <c r="B202" s="17" t="str">
        <f t="shared" si="13"/>
        <v/>
      </c>
      <c r="D202" s="19"/>
      <c r="E202" s="19" t="str">
        <f t="shared" si="15"/>
        <v/>
      </c>
      <c r="F202" s="19" t="str">
        <f t="shared" si="16"/>
        <v/>
      </c>
    </row>
    <row r="203" spans="1:6" x14ac:dyDescent="0.3">
      <c r="A203" s="17"/>
      <c r="B203" s="17" t="str">
        <f t="shared" si="13"/>
        <v/>
      </c>
      <c r="D203" s="19"/>
      <c r="E203" s="19" t="str">
        <f t="shared" si="15"/>
        <v/>
      </c>
      <c r="F203" s="19" t="str">
        <f t="shared" si="16"/>
        <v/>
      </c>
    </row>
    <row r="204" spans="1:6" x14ac:dyDescent="0.3">
      <c r="A204" s="17"/>
      <c r="B204" s="17" t="str">
        <f t="shared" si="13"/>
        <v/>
      </c>
      <c r="E204" s="19" t="str">
        <f t="shared" si="15"/>
        <v/>
      </c>
      <c r="F204" s="19" t="str">
        <f t="shared" si="16"/>
        <v/>
      </c>
    </row>
    <row r="205" spans="1:6" x14ac:dyDescent="0.3">
      <c r="A205" s="17"/>
      <c r="B205" s="17" t="str">
        <f t="shared" si="13"/>
        <v/>
      </c>
      <c r="E205" s="19" t="str">
        <f t="shared" si="15"/>
        <v/>
      </c>
      <c r="F205" s="19" t="str">
        <f t="shared" si="16"/>
        <v/>
      </c>
    </row>
    <row r="206" spans="1:6" x14ac:dyDescent="0.3">
      <c r="A206" s="17"/>
      <c r="B206" s="17" t="str">
        <f t="shared" si="13"/>
        <v/>
      </c>
      <c r="E206" s="19" t="str">
        <f t="shared" si="15"/>
        <v/>
      </c>
      <c r="F206" s="19" t="str">
        <f t="shared" si="16"/>
        <v/>
      </c>
    </row>
    <row r="207" spans="1:6" x14ac:dyDescent="0.3">
      <c r="A207" s="17"/>
      <c r="B207" s="17" t="str">
        <f t="shared" si="13"/>
        <v/>
      </c>
      <c r="E207" s="19" t="str">
        <f t="shared" si="15"/>
        <v/>
      </c>
      <c r="F207" s="19" t="str">
        <f t="shared" si="16"/>
        <v/>
      </c>
    </row>
    <row r="208" spans="1:6" x14ac:dyDescent="0.3">
      <c r="A208" s="17"/>
      <c r="B208" s="17" t="str">
        <f t="shared" si="13"/>
        <v/>
      </c>
      <c r="E208" s="19" t="str">
        <f t="shared" si="15"/>
        <v/>
      </c>
      <c r="F208" s="19" t="str">
        <f t="shared" si="16"/>
        <v/>
      </c>
    </row>
    <row r="209" spans="1:6" x14ac:dyDescent="0.3">
      <c r="A209" s="17"/>
      <c r="B209" s="17" t="str">
        <f t="shared" si="13"/>
        <v/>
      </c>
      <c r="E209" s="19" t="str">
        <f t="shared" si="15"/>
        <v/>
      </c>
      <c r="F209" s="19" t="str">
        <f t="shared" si="16"/>
        <v/>
      </c>
    </row>
    <row r="210" spans="1:6" x14ac:dyDescent="0.3">
      <c r="A210" s="17"/>
      <c r="B210" s="17" t="str">
        <f t="shared" si="13"/>
        <v/>
      </c>
      <c r="E210" s="19" t="str">
        <f t="shared" si="15"/>
        <v/>
      </c>
      <c r="F210" s="19" t="str">
        <f t="shared" si="16"/>
        <v/>
      </c>
    </row>
    <row r="211" spans="1:6" x14ac:dyDescent="0.3">
      <c r="A211" s="17"/>
      <c r="B211" s="17" t="str">
        <f t="shared" si="13"/>
        <v/>
      </c>
      <c r="E211" s="19" t="str">
        <f t="shared" si="15"/>
        <v/>
      </c>
      <c r="F211" s="19" t="str">
        <f t="shared" si="16"/>
        <v/>
      </c>
    </row>
    <row r="212" spans="1:6" x14ac:dyDescent="0.3">
      <c r="A212" s="17"/>
      <c r="B212" s="17" t="str">
        <f t="shared" si="13"/>
        <v/>
      </c>
      <c r="E212" s="19" t="str">
        <f t="shared" si="15"/>
        <v/>
      </c>
      <c r="F212" s="19" t="str">
        <f t="shared" si="16"/>
        <v/>
      </c>
    </row>
    <row r="213" spans="1:6" x14ac:dyDescent="0.3">
      <c r="A213" s="17"/>
      <c r="B213" s="17" t="str">
        <f t="shared" si="13"/>
        <v/>
      </c>
      <c r="E213" s="19" t="str">
        <f t="shared" si="15"/>
        <v/>
      </c>
      <c r="F213" s="19" t="str">
        <f t="shared" si="16"/>
        <v/>
      </c>
    </row>
    <row r="214" spans="1:6" x14ac:dyDescent="0.3">
      <c r="A214" s="17"/>
      <c r="B214" s="17" t="str">
        <f t="shared" si="13"/>
        <v/>
      </c>
      <c r="E214" s="19" t="str">
        <f t="shared" si="15"/>
        <v/>
      </c>
      <c r="F214" s="19" t="str">
        <f t="shared" si="16"/>
        <v/>
      </c>
    </row>
    <row r="215" spans="1:6" x14ac:dyDescent="0.3">
      <c r="A215" s="17"/>
      <c r="B215" s="17" t="str">
        <f t="shared" si="13"/>
        <v/>
      </c>
      <c r="E215" s="19" t="str">
        <f t="shared" si="15"/>
        <v/>
      </c>
      <c r="F215" s="19" t="str">
        <f t="shared" si="16"/>
        <v/>
      </c>
    </row>
    <row r="216" spans="1:6" x14ac:dyDescent="0.3">
      <c r="A216" s="17"/>
      <c r="B216" s="17" t="str">
        <f t="shared" si="13"/>
        <v/>
      </c>
      <c r="E216" s="19" t="str">
        <f t="shared" si="15"/>
        <v/>
      </c>
      <c r="F216" s="19" t="str">
        <f t="shared" si="16"/>
        <v/>
      </c>
    </row>
    <row r="217" spans="1:6" x14ac:dyDescent="0.3">
      <c r="A217" s="17"/>
      <c r="B217" s="17" t="str">
        <f t="shared" si="13"/>
        <v/>
      </c>
      <c r="E217" s="19" t="str">
        <f t="shared" si="15"/>
        <v/>
      </c>
      <c r="F217" s="19" t="str">
        <f t="shared" si="16"/>
        <v/>
      </c>
    </row>
    <row r="218" spans="1:6" x14ac:dyDescent="0.3">
      <c r="A218" s="17"/>
      <c r="B218" s="17" t="str">
        <f t="shared" si="13"/>
        <v/>
      </c>
      <c r="E218" s="19" t="str">
        <f t="shared" si="15"/>
        <v/>
      </c>
      <c r="F218" s="19" t="str">
        <f t="shared" si="16"/>
        <v/>
      </c>
    </row>
    <row r="219" spans="1:6" x14ac:dyDescent="0.3">
      <c r="A219" s="17"/>
      <c r="B219" s="17" t="str">
        <f t="shared" si="13"/>
        <v/>
      </c>
      <c r="E219" s="19" t="str">
        <f t="shared" si="15"/>
        <v/>
      </c>
      <c r="F219" s="19" t="str">
        <f t="shared" si="16"/>
        <v/>
      </c>
    </row>
    <row r="220" spans="1:6" x14ac:dyDescent="0.3">
      <c r="A220" s="17"/>
      <c r="B220" s="17" t="str">
        <f t="shared" si="13"/>
        <v/>
      </c>
      <c r="E220" s="19" t="str">
        <f t="shared" si="15"/>
        <v/>
      </c>
      <c r="F220" s="19" t="str">
        <f t="shared" si="16"/>
        <v/>
      </c>
    </row>
    <row r="221" spans="1:6" x14ac:dyDescent="0.3">
      <c r="A221" s="17"/>
      <c r="B221" s="17" t="str">
        <f t="shared" si="13"/>
        <v/>
      </c>
      <c r="E221" s="19" t="str">
        <f t="shared" si="15"/>
        <v/>
      </c>
      <c r="F221" s="19" t="str">
        <f t="shared" si="16"/>
        <v/>
      </c>
    </row>
    <row r="222" spans="1:6" x14ac:dyDescent="0.3">
      <c r="A222" s="17"/>
      <c r="B222" s="17" t="str">
        <f t="shared" si="13"/>
        <v/>
      </c>
      <c r="E222" s="19" t="str">
        <f t="shared" si="15"/>
        <v/>
      </c>
      <c r="F222" s="19" t="str">
        <f t="shared" si="16"/>
        <v/>
      </c>
    </row>
    <row r="223" spans="1:6" x14ac:dyDescent="0.3">
      <c r="A223" s="17"/>
      <c r="B223" s="17" t="str">
        <f t="shared" si="13"/>
        <v/>
      </c>
      <c r="E223" s="19" t="str">
        <f t="shared" si="15"/>
        <v/>
      </c>
      <c r="F223" s="19" t="str">
        <f t="shared" si="16"/>
        <v/>
      </c>
    </row>
    <row r="224" spans="1:6" x14ac:dyDescent="0.3">
      <c r="A224" s="17"/>
      <c r="B224" s="17" t="str">
        <f t="shared" si="13"/>
        <v/>
      </c>
      <c r="E224" s="19" t="str">
        <f t="shared" si="15"/>
        <v/>
      </c>
      <c r="F224" s="19" t="str">
        <f t="shared" si="16"/>
        <v/>
      </c>
    </row>
    <row r="225" spans="1:6" x14ac:dyDescent="0.3">
      <c r="A225" s="17"/>
      <c r="B225" s="17" t="str">
        <f t="shared" si="13"/>
        <v/>
      </c>
      <c r="E225" s="19" t="str">
        <f t="shared" si="15"/>
        <v/>
      </c>
      <c r="F225" s="19" t="str">
        <f t="shared" si="16"/>
        <v/>
      </c>
    </row>
    <row r="226" spans="1:6" x14ac:dyDescent="0.3">
      <c r="A226" s="17"/>
      <c r="B226" s="17" t="str">
        <f t="shared" si="13"/>
        <v/>
      </c>
      <c r="E226" s="19" t="str">
        <f t="shared" si="15"/>
        <v/>
      </c>
      <c r="F226" s="19" t="str">
        <f t="shared" si="16"/>
        <v/>
      </c>
    </row>
    <row r="227" spans="1:6" x14ac:dyDescent="0.3">
      <c r="A227" s="17"/>
      <c r="B227" s="17" t="str">
        <f t="shared" si="13"/>
        <v/>
      </c>
      <c r="E227" s="19" t="str">
        <f t="shared" si="15"/>
        <v/>
      </c>
      <c r="F227" s="19" t="str">
        <f t="shared" si="16"/>
        <v/>
      </c>
    </row>
    <row r="228" spans="1:6" x14ac:dyDescent="0.3">
      <c r="A228" s="17"/>
      <c r="B228" s="17" t="str">
        <f t="shared" si="13"/>
        <v/>
      </c>
      <c r="E228" s="19" t="str">
        <f t="shared" si="15"/>
        <v/>
      </c>
      <c r="F228" s="19" t="str">
        <f t="shared" si="16"/>
        <v/>
      </c>
    </row>
    <row r="229" spans="1:6" x14ac:dyDescent="0.3">
      <c r="A229" s="17"/>
      <c r="B229" s="17" t="str">
        <f t="shared" si="13"/>
        <v/>
      </c>
      <c r="E229" s="19" t="str">
        <f t="shared" si="15"/>
        <v/>
      </c>
      <c r="F229" s="19" t="str">
        <f t="shared" si="16"/>
        <v/>
      </c>
    </row>
    <row r="230" spans="1:6" x14ac:dyDescent="0.3">
      <c r="A230" s="17"/>
      <c r="B230" s="17" t="str">
        <f t="shared" si="13"/>
        <v/>
      </c>
      <c r="E230" s="19" t="str">
        <f t="shared" si="15"/>
        <v/>
      </c>
      <c r="F230" s="19" t="str">
        <f t="shared" si="16"/>
        <v/>
      </c>
    </row>
    <row r="231" spans="1:6" x14ac:dyDescent="0.3">
      <c r="A231" s="17"/>
      <c r="B231" s="17" t="str">
        <f t="shared" si="13"/>
        <v/>
      </c>
      <c r="E231" s="19" t="str">
        <f t="shared" si="15"/>
        <v/>
      </c>
      <c r="F231" s="19" t="str">
        <f t="shared" si="16"/>
        <v/>
      </c>
    </row>
    <row r="232" spans="1:6" x14ac:dyDescent="0.3">
      <c r="A232" s="17"/>
      <c r="B232" s="17" t="str">
        <f t="shared" si="13"/>
        <v/>
      </c>
      <c r="E232" s="19" t="str">
        <f t="shared" si="15"/>
        <v/>
      </c>
      <c r="F232" s="19" t="str">
        <f t="shared" si="16"/>
        <v/>
      </c>
    </row>
    <row r="233" spans="1:6" x14ac:dyDescent="0.3">
      <c r="A233" s="17"/>
      <c r="B233" s="17" t="str">
        <f t="shared" si="13"/>
        <v/>
      </c>
      <c r="E233" s="19" t="str">
        <f t="shared" si="15"/>
        <v/>
      </c>
      <c r="F233" s="19" t="str">
        <f t="shared" si="16"/>
        <v/>
      </c>
    </row>
    <row r="234" spans="1:6" x14ac:dyDescent="0.3">
      <c r="A234" s="17"/>
      <c r="B234" s="17" t="str">
        <f t="shared" si="13"/>
        <v/>
      </c>
      <c r="E234" s="19" t="str">
        <f t="shared" si="15"/>
        <v/>
      </c>
      <c r="F234" s="19" t="str">
        <f t="shared" si="16"/>
        <v/>
      </c>
    </row>
    <row r="235" spans="1:6" x14ac:dyDescent="0.3">
      <c r="A235" s="17"/>
      <c r="B235" s="17" t="str">
        <f t="shared" si="13"/>
        <v/>
      </c>
      <c r="E235" s="19" t="str">
        <f t="shared" si="15"/>
        <v/>
      </c>
      <c r="F235" s="19" t="str">
        <f t="shared" si="16"/>
        <v/>
      </c>
    </row>
    <row r="236" spans="1:6" x14ac:dyDescent="0.3">
      <c r="A236" s="17"/>
      <c r="B236" s="17" t="str">
        <f t="shared" si="13"/>
        <v/>
      </c>
      <c r="E236" s="19" t="str">
        <f t="shared" si="15"/>
        <v/>
      </c>
      <c r="F236" s="19" t="str">
        <f t="shared" si="16"/>
        <v/>
      </c>
    </row>
    <row r="237" spans="1:6" x14ac:dyDescent="0.3">
      <c r="A237" s="17"/>
      <c r="B237" s="17" t="str">
        <f t="shared" si="13"/>
        <v/>
      </c>
      <c r="E237" s="19" t="str">
        <f t="shared" si="15"/>
        <v/>
      </c>
      <c r="F237" s="19" t="str">
        <f t="shared" si="16"/>
        <v/>
      </c>
    </row>
    <row r="238" spans="1:6" x14ac:dyDescent="0.3">
      <c r="A238" s="17"/>
      <c r="B238" s="17" t="str">
        <f t="shared" si="13"/>
        <v/>
      </c>
      <c r="E238" s="19" t="str">
        <f t="shared" si="15"/>
        <v/>
      </c>
      <c r="F238" s="19" t="str">
        <f t="shared" si="16"/>
        <v/>
      </c>
    </row>
    <row r="239" spans="1:6" x14ac:dyDescent="0.3">
      <c r="A239" s="17"/>
      <c r="B239" s="17" t="str">
        <f t="shared" si="13"/>
        <v/>
      </c>
      <c r="E239" s="19" t="str">
        <f t="shared" si="15"/>
        <v/>
      </c>
      <c r="F239" s="19" t="str">
        <f t="shared" si="16"/>
        <v/>
      </c>
    </row>
    <row r="240" spans="1:6" x14ac:dyDescent="0.3">
      <c r="A240" s="17"/>
      <c r="B240" s="17" t="str">
        <f t="shared" si="13"/>
        <v/>
      </c>
      <c r="E240" s="19" t="str">
        <f t="shared" si="15"/>
        <v/>
      </c>
      <c r="F240" s="19" t="str">
        <f t="shared" si="16"/>
        <v/>
      </c>
    </row>
    <row r="241" spans="1:6" x14ac:dyDescent="0.3">
      <c r="A241" s="17"/>
      <c r="B241" s="17" t="str">
        <f t="shared" si="13"/>
        <v/>
      </c>
      <c r="E241" s="19" t="str">
        <f t="shared" si="15"/>
        <v/>
      </c>
      <c r="F241" s="19" t="str">
        <f t="shared" si="16"/>
        <v/>
      </c>
    </row>
    <row r="242" spans="1:6" x14ac:dyDescent="0.3">
      <c r="A242" s="17"/>
      <c r="B242" s="17" t="str">
        <f t="shared" si="13"/>
        <v/>
      </c>
      <c r="E242" s="19" t="str">
        <f t="shared" si="15"/>
        <v/>
      </c>
      <c r="F242" s="19" t="str">
        <f t="shared" si="16"/>
        <v/>
      </c>
    </row>
    <row r="243" spans="1:6" x14ac:dyDescent="0.3">
      <c r="A243" s="17"/>
      <c r="B243" s="17" t="str">
        <f t="shared" si="13"/>
        <v/>
      </c>
      <c r="E243" s="19" t="str">
        <f t="shared" si="15"/>
        <v/>
      </c>
      <c r="F243" s="19" t="str">
        <f t="shared" si="16"/>
        <v/>
      </c>
    </row>
    <row r="244" spans="1:6" x14ac:dyDescent="0.3">
      <c r="A244" s="17"/>
      <c r="B244" s="17" t="str">
        <f t="shared" si="13"/>
        <v/>
      </c>
      <c r="E244" s="19" t="str">
        <f t="shared" si="15"/>
        <v/>
      </c>
      <c r="F244" s="19" t="str">
        <f t="shared" si="16"/>
        <v/>
      </c>
    </row>
    <row r="245" spans="1:6" x14ac:dyDescent="0.3">
      <c r="A245" s="17"/>
      <c r="B245" s="17" t="str">
        <f t="shared" si="13"/>
        <v/>
      </c>
      <c r="E245" s="19" t="str">
        <f t="shared" si="15"/>
        <v/>
      </c>
      <c r="F245" s="19" t="str">
        <f t="shared" si="16"/>
        <v/>
      </c>
    </row>
    <row r="246" spans="1:6" x14ac:dyDescent="0.3">
      <c r="A246" s="17"/>
      <c r="B246" s="17" t="str">
        <f t="shared" si="13"/>
        <v/>
      </c>
      <c r="E246" s="19" t="str">
        <f t="shared" si="15"/>
        <v/>
      </c>
      <c r="F246" s="19" t="str">
        <f t="shared" si="16"/>
        <v/>
      </c>
    </row>
    <row r="247" spans="1:6" x14ac:dyDescent="0.3">
      <c r="A247" s="17"/>
      <c r="B247" s="17" t="str">
        <f t="shared" si="13"/>
        <v/>
      </c>
      <c r="E247" s="19" t="str">
        <f t="shared" si="15"/>
        <v/>
      </c>
      <c r="F247" s="19" t="str">
        <f t="shared" si="16"/>
        <v/>
      </c>
    </row>
    <row r="248" spans="1:6" x14ac:dyDescent="0.3">
      <c r="A248" s="17"/>
      <c r="B248" s="17" t="str">
        <f t="shared" si="13"/>
        <v/>
      </c>
      <c r="E248" s="19" t="str">
        <f t="shared" si="15"/>
        <v/>
      </c>
      <c r="F248" s="19" t="str">
        <f t="shared" si="16"/>
        <v/>
      </c>
    </row>
    <row r="249" spans="1:6" x14ac:dyDescent="0.3">
      <c r="A249" s="17"/>
      <c r="B249" s="17" t="str">
        <f t="shared" si="13"/>
        <v/>
      </c>
      <c r="E249" s="19" t="str">
        <f t="shared" si="15"/>
        <v/>
      </c>
      <c r="F249" s="19" t="str">
        <f t="shared" si="16"/>
        <v/>
      </c>
    </row>
    <row r="250" spans="1:6" x14ac:dyDescent="0.3">
      <c r="A250" s="17"/>
      <c r="B250" s="17" t="str">
        <f t="shared" si="13"/>
        <v/>
      </c>
      <c r="E250" s="19" t="str">
        <f t="shared" si="15"/>
        <v/>
      </c>
      <c r="F250" s="19" t="str">
        <f t="shared" si="16"/>
        <v/>
      </c>
    </row>
    <row r="251" spans="1:6" x14ac:dyDescent="0.3">
      <c r="A251" s="17"/>
      <c r="B251" s="17" t="str">
        <f t="shared" si="13"/>
        <v/>
      </c>
      <c r="E251" s="19" t="str">
        <f t="shared" si="15"/>
        <v/>
      </c>
      <c r="F251" s="19" t="str">
        <f t="shared" si="16"/>
        <v/>
      </c>
    </row>
    <row r="252" spans="1:6" x14ac:dyDescent="0.3">
      <c r="A252" s="17"/>
      <c r="B252" s="17" t="str">
        <f t="shared" si="13"/>
        <v/>
      </c>
      <c r="E252" s="19" t="str">
        <f t="shared" si="15"/>
        <v/>
      </c>
      <c r="F252" s="19" t="str">
        <f t="shared" si="16"/>
        <v/>
      </c>
    </row>
    <row r="253" spans="1:6" x14ac:dyDescent="0.3">
      <c r="A253" s="17"/>
      <c r="B253" s="17" t="str">
        <f t="shared" si="13"/>
        <v/>
      </c>
      <c r="E253" s="19" t="str">
        <f t="shared" si="15"/>
        <v/>
      </c>
      <c r="F253" s="19" t="str">
        <f t="shared" si="16"/>
        <v/>
      </c>
    </row>
    <row r="254" spans="1:6" x14ac:dyDescent="0.3">
      <c r="A254" s="17"/>
      <c r="B254" s="17" t="str">
        <f t="shared" si="13"/>
        <v/>
      </c>
      <c r="E254" s="19" t="str">
        <f t="shared" si="15"/>
        <v/>
      </c>
      <c r="F254" s="19" t="str">
        <f t="shared" si="16"/>
        <v/>
      </c>
    </row>
    <row r="255" spans="1:6" x14ac:dyDescent="0.3">
      <c r="A255" s="17"/>
      <c r="B255" s="17" t="str">
        <f t="shared" si="13"/>
        <v/>
      </c>
      <c r="E255" s="19" t="str">
        <f t="shared" si="15"/>
        <v/>
      </c>
      <c r="F255" s="19" t="str">
        <f t="shared" si="16"/>
        <v/>
      </c>
    </row>
    <row r="256" spans="1:6" x14ac:dyDescent="0.3">
      <c r="B256" s="17" t="str">
        <f t="shared" si="13"/>
        <v/>
      </c>
      <c r="E256" s="19" t="str">
        <f t="shared" si="15"/>
        <v/>
      </c>
      <c r="F256" s="19" t="str">
        <f t="shared" si="16"/>
        <v/>
      </c>
    </row>
    <row r="257" spans="2:6" x14ac:dyDescent="0.3">
      <c r="B257" s="17" t="str">
        <f t="shared" si="13"/>
        <v/>
      </c>
      <c r="E257" s="19" t="str">
        <f t="shared" si="15"/>
        <v/>
      </c>
      <c r="F257" s="19" t="str">
        <f t="shared" si="16"/>
        <v/>
      </c>
    </row>
    <row r="258" spans="2:6" x14ac:dyDescent="0.3">
      <c r="B258" s="17" t="str">
        <f t="shared" si="13"/>
        <v/>
      </c>
      <c r="E258" s="19" t="str">
        <f t="shared" si="15"/>
        <v/>
      </c>
      <c r="F258" s="19" t="str">
        <f t="shared" si="16"/>
        <v/>
      </c>
    </row>
    <row r="259" spans="2:6" x14ac:dyDescent="0.3">
      <c r="B259" s="17" t="str">
        <f t="shared" si="13"/>
        <v/>
      </c>
      <c r="E259" s="19" t="str">
        <f t="shared" si="15"/>
        <v/>
      </c>
      <c r="F259" s="19" t="str">
        <f t="shared" si="16"/>
        <v/>
      </c>
    </row>
    <row r="260" spans="2:6" x14ac:dyDescent="0.3">
      <c r="B260" s="17" t="str">
        <f t="shared" si="13"/>
        <v/>
      </c>
      <c r="E260" s="19" t="str">
        <f t="shared" si="15"/>
        <v/>
      </c>
      <c r="F260" s="19" t="str">
        <f t="shared" si="16"/>
        <v/>
      </c>
    </row>
    <row r="261" spans="2:6" x14ac:dyDescent="0.3">
      <c r="B261" s="17" t="str">
        <f t="shared" ref="B261:B301" si="17">IF(A261="","",IF(A262="",A261+5000,A262-1))</f>
        <v/>
      </c>
      <c r="E261" s="19" t="str">
        <f t="shared" si="15"/>
        <v/>
      </c>
      <c r="F261" s="19" t="str">
        <f t="shared" si="16"/>
        <v/>
      </c>
    </row>
    <row r="262" spans="2:6" x14ac:dyDescent="0.3">
      <c r="B262" s="17" t="str">
        <f t="shared" si="17"/>
        <v/>
      </c>
      <c r="E262" s="19" t="str">
        <f t="shared" si="15"/>
        <v/>
      </c>
      <c r="F262" s="19" t="str">
        <f t="shared" si="16"/>
        <v/>
      </c>
    </row>
    <row r="263" spans="2:6" x14ac:dyDescent="0.3">
      <c r="B263" s="17" t="str">
        <f t="shared" si="17"/>
        <v/>
      </c>
      <c r="E263" s="19" t="str">
        <f t="shared" si="15"/>
        <v/>
      </c>
      <c r="F263" s="19" t="str">
        <f t="shared" si="16"/>
        <v/>
      </c>
    </row>
    <row r="264" spans="2:6" x14ac:dyDescent="0.3">
      <c r="B264" s="17" t="str">
        <f t="shared" si="17"/>
        <v/>
      </c>
      <c r="E264" s="19" t="str">
        <f t="shared" si="15"/>
        <v/>
      </c>
      <c r="F264" s="19" t="str">
        <f t="shared" si="16"/>
        <v/>
      </c>
    </row>
    <row r="265" spans="2:6" x14ac:dyDescent="0.3">
      <c r="B265" s="17" t="str">
        <f t="shared" si="17"/>
        <v/>
      </c>
      <c r="E265" s="19" t="str">
        <f t="shared" ref="E265:E301" si="18">IF(A265="","",C265+$E$1)</f>
        <v/>
      </c>
      <c r="F265" s="19" t="str">
        <f t="shared" ref="F265:F301" si="19">IF(A265="","",C265+$F$1)</f>
        <v/>
      </c>
    </row>
    <row r="266" spans="2:6" x14ac:dyDescent="0.3">
      <c r="B266" s="17" t="str">
        <f t="shared" si="17"/>
        <v/>
      </c>
      <c r="E266" s="19" t="str">
        <f t="shared" si="18"/>
        <v/>
      </c>
      <c r="F266" s="19" t="str">
        <f t="shared" si="19"/>
        <v/>
      </c>
    </row>
    <row r="267" spans="2:6" x14ac:dyDescent="0.3">
      <c r="B267" s="17" t="str">
        <f t="shared" si="17"/>
        <v/>
      </c>
      <c r="E267" s="19" t="str">
        <f t="shared" si="18"/>
        <v/>
      </c>
      <c r="F267" s="19" t="str">
        <f t="shared" si="19"/>
        <v/>
      </c>
    </row>
    <row r="268" spans="2:6" x14ac:dyDescent="0.3">
      <c r="B268" s="17" t="str">
        <f t="shared" si="17"/>
        <v/>
      </c>
      <c r="E268" s="19" t="str">
        <f t="shared" si="18"/>
        <v/>
      </c>
      <c r="F268" s="19" t="str">
        <f t="shared" si="19"/>
        <v/>
      </c>
    </row>
    <row r="269" spans="2:6" x14ac:dyDescent="0.3">
      <c r="B269" s="17" t="str">
        <f t="shared" si="17"/>
        <v/>
      </c>
      <c r="E269" s="19" t="str">
        <f t="shared" si="18"/>
        <v/>
      </c>
      <c r="F269" s="19" t="str">
        <f t="shared" si="19"/>
        <v/>
      </c>
    </row>
    <row r="270" spans="2:6" x14ac:dyDescent="0.3">
      <c r="B270" s="17" t="str">
        <f t="shared" si="17"/>
        <v/>
      </c>
      <c r="E270" s="19" t="str">
        <f t="shared" si="18"/>
        <v/>
      </c>
      <c r="F270" s="19" t="str">
        <f t="shared" si="19"/>
        <v/>
      </c>
    </row>
    <row r="271" spans="2:6" x14ac:dyDescent="0.3">
      <c r="B271" s="17" t="str">
        <f t="shared" si="17"/>
        <v/>
      </c>
      <c r="E271" s="19" t="str">
        <f t="shared" si="18"/>
        <v/>
      </c>
      <c r="F271" s="19" t="str">
        <f t="shared" si="19"/>
        <v/>
      </c>
    </row>
    <row r="272" spans="2:6" x14ac:dyDescent="0.3">
      <c r="B272" s="17" t="str">
        <f t="shared" si="17"/>
        <v/>
      </c>
      <c r="E272" s="19" t="str">
        <f t="shared" si="18"/>
        <v/>
      </c>
      <c r="F272" s="19" t="str">
        <f t="shared" si="19"/>
        <v/>
      </c>
    </row>
    <row r="273" spans="2:6" x14ac:dyDescent="0.3">
      <c r="B273" s="17" t="str">
        <f t="shared" si="17"/>
        <v/>
      </c>
      <c r="E273" s="19" t="str">
        <f t="shared" si="18"/>
        <v/>
      </c>
      <c r="F273" s="19" t="str">
        <f t="shared" si="19"/>
        <v/>
      </c>
    </row>
    <row r="274" spans="2:6" x14ac:dyDescent="0.3">
      <c r="B274" s="17" t="str">
        <f t="shared" si="17"/>
        <v/>
      </c>
      <c r="E274" s="19" t="str">
        <f t="shared" si="18"/>
        <v/>
      </c>
      <c r="F274" s="19" t="str">
        <f t="shared" si="19"/>
        <v/>
      </c>
    </row>
    <row r="275" spans="2:6" x14ac:dyDescent="0.3">
      <c r="B275" s="17" t="str">
        <f t="shared" si="17"/>
        <v/>
      </c>
      <c r="E275" s="19" t="str">
        <f t="shared" si="18"/>
        <v/>
      </c>
      <c r="F275" s="19" t="str">
        <f t="shared" si="19"/>
        <v/>
      </c>
    </row>
    <row r="276" spans="2:6" x14ac:dyDescent="0.3">
      <c r="B276" s="17" t="str">
        <f t="shared" si="17"/>
        <v/>
      </c>
      <c r="E276" s="19" t="str">
        <f t="shared" si="18"/>
        <v/>
      </c>
      <c r="F276" s="19" t="str">
        <f t="shared" si="19"/>
        <v/>
      </c>
    </row>
    <row r="277" spans="2:6" x14ac:dyDescent="0.3">
      <c r="B277" s="17" t="str">
        <f t="shared" si="17"/>
        <v/>
      </c>
      <c r="E277" s="19" t="str">
        <f t="shared" si="18"/>
        <v/>
      </c>
      <c r="F277" s="19" t="str">
        <f t="shared" si="19"/>
        <v/>
      </c>
    </row>
    <row r="278" spans="2:6" x14ac:dyDescent="0.3">
      <c r="B278" s="17" t="str">
        <f t="shared" si="17"/>
        <v/>
      </c>
      <c r="E278" s="19" t="str">
        <f t="shared" si="18"/>
        <v/>
      </c>
      <c r="F278" s="19" t="str">
        <f t="shared" si="19"/>
        <v/>
      </c>
    </row>
    <row r="279" spans="2:6" x14ac:dyDescent="0.3">
      <c r="B279" s="17" t="str">
        <f t="shared" si="17"/>
        <v/>
      </c>
      <c r="E279" s="19" t="str">
        <f t="shared" si="18"/>
        <v/>
      </c>
      <c r="F279" s="19" t="str">
        <f t="shared" si="19"/>
        <v/>
      </c>
    </row>
    <row r="280" spans="2:6" x14ac:dyDescent="0.3">
      <c r="B280" s="17" t="str">
        <f t="shared" si="17"/>
        <v/>
      </c>
      <c r="E280" s="19" t="str">
        <f t="shared" si="18"/>
        <v/>
      </c>
      <c r="F280" s="19" t="str">
        <f t="shared" si="19"/>
        <v/>
      </c>
    </row>
    <row r="281" spans="2:6" x14ac:dyDescent="0.3">
      <c r="B281" s="17" t="str">
        <f t="shared" si="17"/>
        <v/>
      </c>
      <c r="E281" s="19" t="str">
        <f t="shared" si="18"/>
        <v/>
      </c>
      <c r="F281" s="19" t="str">
        <f t="shared" si="19"/>
        <v/>
      </c>
    </row>
    <row r="282" spans="2:6" x14ac:dyDescent="0.3">
      <c r="B282" s="17" t="str">
        <f t="shared" si="17"/>
        <v/>
      </c>
      <c r="E282" s="19" t="str">
        <f t="shared" si="18"/>
        <v/>
      </c>
      <c r="F282" s="19" t="str">
        <f t="shared" si="19"/>
        <v/>
      </c>
    </row>
    <row r="283" spans="2:6" x14ac:dyDescent="0.3">
      <c r="B283" s="17" t="str">
        <f t="shared" si="17"/>
        <v/>
      </c>
      <c r="E283" s="19" t="str">
        <f t="shared" si="18"/>
        <v/>
      </c>
      <c r="F283" s="19" t="str">
        <f t="shared" si="19"/>
        <v/>
      </c>
    </row>
    <row r="284" spans="2:6" x14ac:dyDescent="0.3">
      <c r="B284" s="17" t="str">
        <f t="shared" si="17"/>
        <v/>
      </c>
      <c r="E284" s="19" t="str">
        <f t="shared" si="18"/>
        <v/>
      </c>
      <c r="F284" s="19" t="str">
        <f t="shared" si="19"/>
        <v/>
      </c>
    </row>
    <row r="285" spans="2:6" x14ac:dyDescent="0.3">
      <c r="B285" s="17" t="str">
        <f t="shared" si="17"/>
        <v/>
      </c>
      <c r="E285" s="19" t="str">
        <f t="shared" si="18"/>
        <v/>
      </c>
      <c r="F285" s="19" t="str">
        <f t="shared" si="19"/>
        <v/>
      </c>
    </row>
    <row r="286" spans="2:6" x14ac:dyDescent="0.3">
      <c r="B286" s="17" t="str">
        <f t="shared" si="17"/>
        <v/>
      </c>
      <c r="E286" s="19" t="str">
        <f t="shared" si="18"/>
        <v/>
      </c>
      <c r="F286" s="19" t="str">
        <f t="shared" si="19"/>
        <v/>
      </c>
    </row>
    <row r="287" spans="2:6" x14ac:dyDescent="0.3">
      <c r="B287" s="17" t="str">
        <f t="shared" si="17"/>
        <v/>
      </c>
      <c r="E287" s="19" t="str">
        <f t="shared" si="18"/>
        <v/>
      </c>
      <c r="F287" s="19" t="str">
        <f t="shared" si="19"/>
        <v/>
      </c>
    </row>
    <row r="288" spans="2:6" x14ac:dyDescent="0.3">
      <c r="B288" s="17" t="str">
        <f t="shared" si="17"/>
        <v/>
      </c>
      <c r="E288" s="19" t="str">
        <f t="shared" si="18"/>
        <v/>
      </c>
      <c r="F288" s="19" t="str">
        <f t="shared" si="19"/>
        <v/>
      </c>
    </row>
    <row r="289" spans="2:6" x14ac:dyDescent="0.3">
      <c r="B289" s="17" t="str">
        <f t="shared" si="17"/>
        <v/>
      </c>
      <c r="E289" s="19" t="str">
        <f t="shared" si="18"/>
        <v/>
      </c>
      <c r="F289" s="19" t="str">
        <f t="shared" si="19"/>
        <v/>
      </c>
    </row>
    <row r="290" spans="2:6" x14ac:dyDescent="0.3">
      <c r="B290" s="17" t="str">
        <f t="shared" si="17"/>
        <v/>
      </c>
      <c r="E290" s="19" t="str">
        <f t="shared" si="18"/>
        <v/>
      </c>
      <c r="F290" s="19" t="str">
        <f t="shared" si="19"/>
        <v/>
      </c>
    </row>
    <row r="291" spans="2:6" x14ac:dyDescent="0.3">
      <c r="B291" s="17" t="str">
        <f t="shared" si="17"/>
        <v/>
      </c>
      <c r="E291" s="19" t="str">
        <f t="shared" si="18"/>
        <v/>
      </c>
      <c r="F291" s="19" t="str">
        <f t="shared" si="19"/>
        <v/>
      </c>
    </row>
    <row r="292" spans="2:6" x14ac:dyDescent="0.3">
      <c r="B292" s="17" t="str">
        <f t="shared" si="17"/>
        <v/>
      </c>
      <c r="E292" s="19" t="str">
        <f t="shared" si="18"/>
        <v/>
      </c>
      <c r="F292" s="19" t="str">
        <f t="shared" si="19"/>
        <v/>
      </c>
    </row>
    <row r="293" spans="2:6" x14ac:dyDescent="0.3">
      <c r="B293" s="17" t="str">
        <f t="shared" si="17"/>
        <v/>
      </c>
      <c r="E293" s="19" t="str">
        <f t="shared" si="18"/>
        <v/>
      </c>
      <c r="F293" s="19" t="str">
        <f t="shared" si="19"/>
        <v/>
      </c>
    </row>
    <row r="294" spans="2:6" x14ac:dyDescent="0.3">
      <c r="B294" s="17" t="str">
        <f t="shared" si="17"/>
        <v/>
      </c>
      <c r="E294" s="19" t="str">
        <f t="shared" si="18"/>
        <v/>
      </c>
      <c r="F294" s="19" t="str">
        <f t="shared" si="19"/>
        <v/>
      </c>
    </row>
    <row r="295" spans="2:6" x14ac:dyDescent="0.3">
      <c r="B295" s="17" t="str">
        <f t="shared" si="17"/>
        <v/>
      </c>
      <c r="E295" s="19" t="str">
        <f t="shared" si="18"/>
        <v/>
      </c>
      <c r="F295" s="19" t="str">
        <f t="shared" si="19"/>
        <v/>
      </c>
    </row>
    <row r="296" spans="2:6" x14ac:dyDescent="0.3">
      <c r="B296" s="17" t="str">
        <f t="shared" si="17"/>
        <v/>
      </c>
      <c r="E296" s="19" t="str">
        <f t="shared" si="18"/>
        <v/>
      </c>
      <c r="F296" s="19" t="str">
        <f t="shared" si="19"/>
        <v/>
      </c>
    </row>
    <row r="297" spans="2:6" x14ac:dyDescent="0.3">
      <c r="B297" s="17" t="str">
        <f t="shared" si="17"/>
        <v/>
      </c>
      <c r="E297" s="19" t="str">
        <f t="shared" si="18"/>
        <v/>
      </c>
      <c r="F297" s="19" t="str">
        <f t="shared" si="19"/>
        <v/>
      </c>
    </row>
    <row r="298" spans="2:6" x14ac:dyDescent="0.3">
      <c r="B298" s="17" t="str">
        <f t="shared" si="17"/>
        <v/>
      </c>
      <c r="E298" s="19" t="str">
        <f t="shared" si="18"/>
        <v/>
      </c>
      <c r="F298" s="19" t="str">
        <f t="shared" si="19"/>
        <v/>
      </c>
    </row>
    <row r="299" spans="2:6" x14ac:dyDescent="0.3">
      <c r="B299" s="17" t="str">
        <f t="shared" si="17"/>
        <v/>
      </c>
      <c r="E299" s="19" t="str">
        <f t="shared" si="18"/>
        <v/>
      </c>
      <c r="F299" s="19" t="str">
        <f t="shared" si="19"/>
        <v/>
      </c>
    </row>
    <row r="300" spans="2:6" x14ac:dyDescent="0.3">
      <c r="B300" s="17" t="str">
        <f t="shared" si="17"/>
        <v/>
      </c>
      <c r="E300" s="19" t="str">
        <f t="shared" si="18"/>
        <v/>
      </c>
      <c r="F300" s="19" t="str">
        <f t="shared" si="19"/>
        <v/>
      </c>
    </row>
    <row r="301" spans="2:6" x14ac:dyDescent="0.3">
      <c r="B301" s="17" t="str">
        <f t="shared" si="17"/>
        <v/>
      </c>
      <c r="E301" s="19" t="str">
        <f t="shared" si="18"/>
        <v/>
      </c>
      <c r="F301" s="19" t="str">
        <f t="shared" si="19"/>
        <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DC6E9-F1B7-4FE7-8268-4709BEA2A2FB}">
  <sheetPr codeName="Sheet4"/>
  <dimension ref="A1:H87"/>
  <sheetViews>
    <sheetView showGridLines="0" tabSelected="1" showWhiteSpace="0" zoomScaleNormal="100" workbookViewId="0">
      <selection activeCell="D14" sqref="D14:F14"/>
    </sheetView>
  </sheetViews>
  <sheetFormatPr defaultColWidth="9.109375" defaultRowHeight="13.8" x14ac:dyDescent="0.25"/>
  <cols>
    <col min="1" max="1" width="2.5546875" style="118" customWidth="1"/>
    <col min="2" max="2" width="21.109375" style="119" customWidth="1"/>
    <col min="3" max="3" width="3.33203125" style="118" customWidth="1"/>
    <col min="4" max="4" width="28.109375" style="118" customWidth="1"/>
    <col min="5" max="5" width="21.88671875" style="118" customWidth="1"/>
    <col min="6" max="6" width="18" style="118" customWidth="1"/>
    <col min="7" max="7" width="2.44140625" style="118" hidden="1" customWidth="1"/>
    <col min="8" max="16384" width="9.109375" style="118"/>
  </cols>
  <sheetData>
    <row r="1" spans="1:8" ht="66.75" customHeight="1" x14ac:dyDescent="0.3">
      <c r="B1"/>
    </row>
    <row r="2" spans="1:8" ht="24.6" x14ac:dyDescent="0.25">
      <c r="A2" s="236" t="s">
        <v>0</v>
      </c>
      <c r="B2" s="236"/>
      <c r="C2" s="236"/>
      <c r="D2" s="236"/>
      <c r="E2" s="236"/>
      <c r="F2" s="236"/>
      <c r="G2" s="120"/>
      <c r="H2" s="120"/>
    </row>
    <row r="3" spans="1:8" ht="7.5" customHeight="1" x14ac:dyDescent="0.25">
      <c r="A3" s="121"/>
      <c r="B3" s="122"/>
      <c r="C3" s="121"/>
      <c r="D3" s="123"/>
      <c r="E3" s="123"/>
    </row>
    <row r="4" spans="1:8" ht="21" x14ac:dyDescent="0.25">
      <c r="A4" s="259" t="s">
        <v>1617</v>
      </c>
      <c r="B4" s="259"/>
      <c r="C4" s="259"/>
      <c r="D4" s="259"/>
      <c r="E4" s="259"/>
      <c r="F4" s="259"/>
      <c r="G4" s="124"/>
      <c r="H4" s="124"/>
    </row>
    <row r="5" spans="1:8" ht="7.5" customHeight="1" thickBot="1" x14ac:dyDescent="0.3">
      <c r="A5" s="125"/>
      <c r="B5" s="125"/>
      <c r="C5" s="125"/>
      <c r="D5" s="125"/>
      <c r="E5" s="125"/>
      <c r="F5" s="125"/>
      <c r="G5" s="125"/>
      <c r="H5" s="125"/>
    </row>
    <row r="6" spans="1:8" ht="21.6" thickBot="1" x14ac:dyDescent="0.3">
      <c r="A6" s="243" t="s">
        <v>2063</v>
      </c>
      <c r="B6" s="244"/>
      <c r="C6" s="244"/>
      <c r="D6" s="244"/>
      <c r="E6" s="244"/>
      <c r="F6" s="245"/>
      <c r="G6" s="125"/>
      <c r="H6" s="125"/>
    </row>
    <row r="7" spans="1:8" ht="7.5" customHeight="1" x14ac:dyDescent="0.25">
      <c r="A7" s="126"/>
      <c r="B7" s="126"/>
      <c r="C7" s="126"/>
      <c r="D7" s="126"/>
      <c r="E7" s="126"/>
      <c r="F7" s="126"/>
    </row>
    <row r="8" spans="1:8" ht="17.399999999999999" x14ac:dyDescent="0.25">
      <c r="A8" s="127" t="s">
        <v>1590</v>
      </c>
      <c r="C8" s="121"/>
      <c r="D8" s="123"/>
      <c r="E8" s="123"/>
    </row>
    <row r="9" spans="1:8" ht="7.5" customHeight="1" thickBot="1" x14ac:dyDescent="0.3">
      <c r="A9" s="128"/>
      <c r="B9" s="129"/>
      <c r="C9" s="121"/>
      <c r="D9" s="123"/>
      <c r="E9" s="123"/>
    </row>
    <row r="10" spans="1:8" ht="16.2" thickBot="1" x14ac:dyDescent="0.3">
      <c r="B10" s="122" t="s">
        <v>3</v>
      </c>
      <c r="C10" s="128"/>
      <c r="D10" s="21"/>
      <c r="E10" s="123" t="s">
        <v>1872</v>
      </c>
      <c r="F10" s="130" t="str">
        <f>IF(AND(D10&lt;&gt;"",D12=""),"DfE not known","")</f>
        <v/>
      </c>
    </row>
    <row r="11" spans="1:8" ht="7.5" customHeight="1" thickBot="1" x14ac:dyDescent="0.3">
      <c r="A11" s="128"/>
      <c r="B11" s="122"/>
      <c r="C11" s="128"/>
      <c r="D11" s="123"/>
      <c r="E11" s="123"/>
    </row>
    <row r="12" spans="1:8" ht="16.2" thickBot="1" x14ac:dyDescent="0.3">
      <c r="A12" s="128"/>
      <c r="B12" s="122" t="s">
        <v>1</v>
      </c>
      <c r="C12" s="128"/>
      <c r="D12" s="246" t="str">
        <f>IFERROR(VLOOKUP(D10,'Address File'!B:C,2,FALSE),"")</f>
        <v/>
      </c>
      <c r="E12" s="247"/>
      <c r="F12" s="248"/>
    </row>
    <row r="13" spans="1:8" ht="7.5" customHeight="1" thickBot="1" x14ac:dyDescent="0.3">
      <c r="A13" s="128"/>
      <c r="B13" s="122"/>
      <c r="C13" s="128"/>
      <c r="D13" s="123"/>
      <c r="E13" s="123"/>
    </row>
    <row r="14" spans="1:8" ht="83.4" thickBot="1" x14ac:dyDescent="0.3">
      <c r="A14" s="128"/>
      <c r="B14" s="122" t="s">
        <v>5</v>
      </c>
      <c r="C14" s="128"/>
      <c r="D14" s="249" t="str">
        <f>IFERROR(VLOOKUP(D10,'Address File'!B:P,11,FALSE),"")</f>
        <v/>
      </c>
      <c r="E14" s="250"/>
      <c r="F14" s="251"/>
      <c r="G14" s="131" t="s">
        <v>1588</v>
      </c>
    </row>
    <row r="15" spans="1:8" ht="7.5" customHeight="1" thickBot="1" x14ac:dyDescent="0.3">
      <c r="A15" s="128"/>
      <c r="B15" s="122"/>
      <c r="C15" s="128"/>
      <c r="D15" s="123"/>
      <c r="E15" s="123"/>
    </row>
    <row r="16" spans="1:8" ht="16.2" thickBot="1" x14ac:dyDescent="0.3">
      <c r="A16" s="121"/>
      <c r="B16" s="122" t="s">
        <v>2065</v>
      </c>
      <c r="C16" s="122"/>
      <c r="D16" s="22"/>
      <c r="E16" s="132"/>
      <c r="F16" s="132"/>
    </row>
    <row r="17" spans="1:7" ht="7.5" customHeight="1" thickBot="1" x14ac:dyDescent="0.3">
      <c r="A17" s="128"/>
      <c r="B17" s="122"/>
      <c r="C17" s="128"/>
      <c r="D17" s="123"/>
      <c r="E17" s="123"/>
    </row>
    <row r="18" spans="1:7" ht="31.8" thickBot="1" x14ac:dyDescent="0.3">
      <c r="A18" s="128"/>
      <c r="B18" s="133" t="s">
        <v>2</v>
      </c>
      <c r="C18" s="128"/>
      <c r="D18" s="252"/>
      <c r="E18" s="253"/>
      <c r="F18" s="254"/>
      <c r="G18" s="131" t="s">
        <v>1589</v>
      </c>
    </row>
    <row r="19" spans="1:7" ht="7.5" customHeight="1" thickBot="1" x14ac:dyDescent="0.3">
      <c r="A19" s="128"/>
      <c r="B19" s="122"/>
      <c r="C19" s="128"/>
      <c r="D19" s="128"/>
      <c r="E19" s="128"/>
      <c r="G19" s="131"/>
    </row>
    <row r="20" spans="1:7" ht="31.8" thickBot="1" x14ac:dyDescent="0.3">
      <c r="A20" s="128"/>
      <c r="B20" s="122" t="s">
        <v>4</v>
      </c>
      <c r="C20" s="128"/>
      <c r="D20" s="255"/>
      <c r="E20" s="253"/>
      <c r="F20" s="254"/>
      <c r="G20" s="131" t="s">
        <v>1589</v>
      </c>
    </row>
    <row r="21" spans="1:7" ht="7.5" customHeight="1" x14ac:dyDescent="0.25">
      <c r="A21" s="128"/>
      <c r="B21" s="122"/>
      <c r="C21" s="128"/>
      <c r="D21" s="123"/>
      <c r="E21" s="123"/>
    </row>
    <row r="22" spans="1:7" ht="7.5" customHeight="1" x14ac:dyDescent="0.25">
      <c r="A22" s="128"/>
      <c r="B22" s="122"/>
      <c r="C22" s="128"/>
      <c r="D22" s="123"/>
      <c r="E22" s="123"/>
    </row>
    <row r="23" spans="1:7" ht="17.399999999999999" x14ac:dyDescent="0.25">
      <c r="A23" s="127" t="s">
        <v>1610</v>
      </c>
      <c r="B23" s="122"/>
      <c r="C23" s="128"/>
      <c r="D23" s="123"/>
      <c r="E23" s="123"/>
    </row>
    <row r="24" spans="1:7" ht="7.5" customHeight="1" thickBot="1" x14ac:dyDescent="0.3">
      <c r="A24" s="128"/>
      <c r="B24" s="122"/>
      <c r="C24" s="128"/>
      <c r="D24" s="123"/>
      <c r="E24" s="123"/>
    </row>
    <row r="25" spans="1:7" ht="16.2" thickBot="1" x14ac:dyDescent="0.3">
      <c r="A25" s="128"/>
      <c r="B25" s="134" t="s">
        <v>1592</v>
      </c>
      <c r="C25" s="135" t="s">
        <v>1593</v>
      </c>
      <c r="D25" s="12"/>
      <c r="E25" s="123"/>
    </row>
    <row r="26" spans="1:7" ht="7.5" customHeight="1" thickBot="1" x14ac:dyDescent="0.3">
      <c r="A26" s="128"/>
      <c r="B26" s="122"/>
      <c r="C26" s="128"/>
      <c r="D26" s="123"/>
      <c r="E26" s="123"/>
    </row>
    <row r="27" spans="1:7" ht="16.2" thickBot="1" x14ac:dyDescent="0.3">
      <c r="B27" s="122" t="s">
        <v>1585</v>
      </c>
      <c r="D27" s="252"/>
      <c r="E27" s="253"/>
      <c r="F27" s="254"/>
    </row>
    <row r="28" spans="1:7" ht="7.5" customHeight="1" thickBot="1" x14ac:dyDescent="0.3">
      <c r="B28" s="122"/>
    </row>
    <row r="29" spans="1:7" ht="282" customHeight="1" thickBot="1" x14ac:dyDescent="0.3">
      <c r="B29" s="136" t="s">
        <v>1586</v>
      </c>
      <c r="D29" s="256"/>
      <c r="E29" s="257"/>
      <c r="F29" s="258"/>
      <c r="G29" s="137" t="s">
        <v>1602</v>
      </c>
    </row>
    <row r="30" spans="1:7" ht="7.5" customHeight="1" x14ac:dyDescent="0.25">
      <c r="B30" s="136"/>
    </row>
    <row r="31" spans="1:7" ht="17.399999999999999" x14ac:dyDescent="0.25">
      <c r="A31" s="127" t="s">
        <v>1611</v>
      </c>
      <c r="B31" s="122"/>
    </row>
    <row r="32" spans="1:7" ht="7.5" customHeight="1" thickBot="1" x14ac:dyDescent="0.3">
      <c r="B32" s="122"/>
    </row>
    <row r="33" spans="1:6" ht="16.2" thickBot="1" x14ac:dyDescent="0.3">
      <c r="B33" s="134" t="s">
        <v>1592</v>
      </c>
      <c r="C33" s="135" t="s">
        <v>1593</v>
      </c>
      <c r="D33" s="23"/>
    </row>
    <row r="34" spans="1:6" ht="7.5" customHeight="1" x14ac:dyDescent="0.25">
      <c r="B34" s="134"/>
      <c r="C34" s="128"/>
    </row>
    <row r="35" spans="1:6" ht="17.399999999999999" x14ac:dyDescent="0.25">
      <c r="A35" s="127" t="s">
        <v>1612</v>
      </c>
      <c r="B35" s="134"/>
      <c r="C35" s="128"/>
    </row>
    <row r="36" spans="1:6" ht="7.5" customHeight="1" thickBot="1" x14ac:dyDescent="0.3">
      <c r="B36" s="134"/>
      <c r="C36" s="128"/>
    </row>
    <row r="37" spans="1:6" ht="16.2" thickBot="1" x14ac:dyDescent="0.3">
      <c r="B37" s="134" t="s">
        <v>1591</v>
      </c>
      <c r="C37" s="135" t="s">
        <v>1593</v>
      </c>
      <c r="D37" s="24"/>
    </row>
    <row r="38" spans="1:6" ht="7.5" customHeight="1" thickBot="1" x14ac:dyDescent="0.3">
      <c r="B38" s="134"/>
      <c r="C38" s="128"/>
    </row>
    <row r="39" spans="1:6" ht="31.8" thickBot="1" x14ac:dyDescent="0.3">
      <c r="B39" s="122" t="s">
        <v>1594</v>
      </c>
      <c r="C39" s="128"/>
      <c r="D39" s="138" t="s">
        <v>1596</v>
      </c>
      <c r="E39" s="237" t="s">
        <v>1595</v>
      </c>
      <c r="F39" s="238"/>
    </row>
    <row r="40" spans="1:6" ht="15.6" x14ac:dyDescent="0.25">
      <c r="B40" s="122"/>
      <c r="C40" s="128"/>
      <c r="D40" s="175"/>
      <c r="E40" s="239"/>
      <c r="F40" s="240"/>
    </row>
    <row r="41" spans="1:6" ht="15.6" x14ac:dyDescent="0.25">
      <c r="B41" s="122"/>
      <c r="C41" s="128"/>
      <c r="D41" s="176"/>
      <c r="E41" s="241"/>
      <c r="F41" s="242"/>
    </row>
    <row r="42" spans="1:6" ht="15.6" x14ac:dyDescent="0.25">
      <c r="B42" s="122"/>
      <c r="C42" s="128"/>
      <c r="D42" s="176"/>
      <c r="E42" s="241"/>
      <c r="F42" s="242"/>
    </row>
    <row r="43" spans="1:6" ht="15.6" x14ac:dyDescent="0.25">
      <c r="B43" s="122"/>
      <c r="C43" s="128"/>
      <c r="D43" s="176"/>
      <c r="E43" s="227"/>
      <c r="F43" s="228"/>
    </row>
    <row r="44" spans="1:6" ht="16.2" thickBot="1" x14ac:dyDescent="0.3">
      <c r="B44" s="134" t="s">
        <v>1597</v>
      </c>
      <c r="C44" s="128"/>
      <c r="D44" s="139">
        <f>SUM(D40:D43)</f>
        <v>0</v>
      </c>
      <c r="E44" s="140"/>
    </row>
    <row r="45" spans="1:6" ht="7.5" customHeight="1" x14ac:dyDescent="0.25">
      <c r="B45" s="134"/>
      <c r="C45" s="128"/>
      <c r="D45" s="140"/>
      <c r="E45" s="140"/>
    </row>
    <row r="46" spans="1:6" ht="17.399999999999999" x14ac:dyDescent="0.25">
      <c r="A46" s="127" t="s">
        <v>1613</v>
      </c>
      <c r="B46" s="134"/>
      <c r="C46" s="128"/>
      <c r="D46" s="140"/>
      <c r="E46" s="140"/>
    </row>
    <row r="47" spans="1:6" ht="7.5" customHeight="1" thickBot="1" x14ac:dyDescent="0.3">
      <c r="B47" s="134"/>
      <c r="C47" s="128"/>
      <c r="D47" s="140"/>
      <c r="E47" s="140"/>
    </row>
    <row r="48" spans="1:6" ht="16.2" thickBot="1" x14ac:dyDescent="0.3">
      <c r="B48" s="134" t="s">
        <v>1598</v>
      </c>
      <c r="C48" s="135" t="s">
        <v>1593</v>
      </c>
      <c r="D48" s="22"/>
      <c r="E48" s="132"/>
      <c r="F48" s="132"/>
    </row>
    <row r="49" spans="1:7" ht="7.5" customHeight="1" thickBot="1" x14ac:dyDescent="0.3">
      <c r="B49" s="122"/>
    </row>
    <row r="50" spans="1:7" ht="16.2" thickBot="1" x14ac:dyDescent="0.3">
      <c r="B50" s="141" t="s">
        <v>1584</v>
      </c>
      <c r="D50" s="142">
        <f>D37-D44</f>
        <v>0</v>
      </c>
      <c r="E50" s="140"/>
    </row>
    <row r="51" spans="1:7" ht="7.2" customHeight="1" thickBot="1" x14ac:dyDescent="0.3">
      <c r="B51" s="122"/>
    </row>
    <row r="52" spans="1:7" ht="16.2" thickBot="1" x14ac:dyDescent="0.35">
      <c r="A52" s="129" t="s">
        <v>2019</v>
      </c>
      <c r="B52" s="118"/>
      <c r="E52" s="191"/>
      <c r="F52" s="192" t="s">
        <v>2020</v>
      </c>
    </row>
    <row r="53" spans="1:7" ht="7.2" customHeight="1" x14ac:dyDescent="0.25">
      <c r="B53" s="122"/>
    </row>
    <row r="54" spans="1:7" x14ac:dyDescent="0.25">
      <c r="B54" s="143" t="s">
        <v>6</v>
      </c>
    </row>
    <row r="55" spans="1:7" ht="7.5" customHeight="1" thickBot="1" x14ac:dyDescent="0.3">
      <c r="B55" s="122"/>
    </row>
    <row r="56" spans="1:7" ht="16.2" thickBot="1" x14ac:dyDescent="0.3">
      <c r="B56" s="144" t="s">
        <v>1599</v>
      </c>
      <c r="D56" s="142" t="str">
        <f>'Data sheet'!K11</f>
        <v/>
      </c>
      <c r="E56" s="140"/>
    </row>
    <row r="57" spans="1:7" ht="7.5" customHeight="1" x14ac:dyDescent="0.25"/>
    <row r="58" spans="1:7" ht="7.5" customHeight="1" x14ac:dyDescent="0.25"/>
    <row r="59" spans="1:7" ht="68.25" customHeight="1" x14ac:dyDescent="0.25">
      <c r="B59" s="229" t="s">
        <v>2062</v>
      </c>
      <c r="C59" s="230"/>
      <c r="D59" s="230"/>
      <c r="E59" s="230"/>
      <c r="F59" s="230"/>
      <c r="G59" s="137" t="s">
        <v>1600</v>
      </c>
    </row>
    <row r="60" spans="1:7" s="193" customFormat="1" ht="24" customHeight="1" x14ac:dyDescent="0.3">
      <c r="B60" s="232" t="s">
        <v>2023</v>
      </c>
      <c r="C60" s="232"/>
      <c r="D60" s="232"/>
      <c r="E60" s="232" t="s">
        <v>2024</v>
      </c>
      <c r="F60" s="232"/>
    </row>
    <row r="61" spans="1:7" s="193" customFormat="1" ht="28.2" customHeight="1" x14ac:dyDescent="0.3">
      <c r="B61" s="233" t="s">
        <v>2047</v>
      </c>
      <c r="C61" s="232"/>
      <c r="D61" s="232"/>
    </row>
    <row r="62" spans="1:7" s="193" customFormat="1" ht="24" customHeight="1" x14ac:dyDescent="0.3">
      <c r="B62" s="232" t="s">
        <v>2023</v>
      </c>
      <c r="C62" s="232"/>
      <c r="D62" s="232"/>
      <c r="E62" s="232" t="s">
        <v>2024</v>
      </c>
      <c r="F62" s="232"/>
    </row>
    <row r="63" spans="1:7" s="193" customFormat="1" ht="32.4" customHeight="1" x14ac:dyDescent="0.3">
      <c r="B63" s="233" t="s">
        <v>2048</v>
      </c>
      <c r="C63" s="232"/>
      <c r="D63" s="232"/>
    </row>
    <row r="64" spans="1:7" ht="24.75" customHeight="1" x14ac:dyDescent="0.25">
      <c r="A64" s="127" t="s">
        <v>1614</v>
      </c>
      <c r="B64" s="118"/>
    </row>
    <row r="65" spans="1:7" ht="16.95" customHeight="1" x14ac:dyDescent="0.25">
      <c r="B65" s="230" t="s">
        <v>1616</v>
      </c>
      <c r="C65" s="230"/>
      <c r="D65" s="230"/>
      <c r="E65" s="230"/>
      <c r="F65" s="230"/>
      <c r="G65" s="131" t="s">
        <v>1589</v>
      </c>
    </row>
    <row r="66" spans="1:7" ht="11.4" customHeight="1" x14ac:dyDescent="0.25">
      <c r="F66" s="145" t="s">
        <v>1618</v>
      </c>
    </row>
    <row r="67" spans="1:7" ht="28.5" customHeight="1" x14ac:dyDescent="0.25">
      <c r="B67" s="231" t="s">
        <v>2066</v>
      </c>
      <c r="C67" s="231"/>
      <c r="D67" s="231"/>
      <c r="E67" s="231"/>
      <c r="F67" s="25"/>
      <c r="G67" s="131" t="s">
        <v>1589</v>
      </c>
    </row>
    <row r="68" spans="1:7" ht="140.4" customHeight="1" x14ac:dyDescent="0.25">
      <c r="B68" s="220" t="s">
        <v>2061</v>
      </c>
      <c r="C68" s="221"/>
      <c r="D68" s="221"/>
      <c r="E68" s="222"/>
      <c r="F68" s="25"/>
      <c r="G68" s="131" t="s">
        <v>2025</v>
      </c>
    </row>
    <row r="69" spans="1:7" ht="31.95" customHeight="1" x14ac:dyDescent="0.25">
      <c r="B69" s="220" t="s">
        <v>2057</v>
      </c>
      <c r="C69" s="221"/>
      <c r="D69" s="221"/>
      <c r="E69" s="222"/>
      <c r="F69" s="25"/>
      <c r="G69" s="131"/>
    </row>
    <row r="70" spans="1:7" ht="27" customHeight="1" x14ac:dyDescent="0.25">
      <c r="B70" s="220" t="s">
        <v>2059</v>
      </c>
      <c r="C70" s="221"/>
      <c r="D70" s="221"/>
      <c r="E70" s="222"/>
      <c r="F70" s="25"/>
      <c r="G70" s="131"/>
    </row>
    <row r="71" spans="1:7" ht="54" customHeight="1" x14ac:dyDescent="0.25">
      <c r="B71" s="220" t="s">
        <v>2058</v>
      </c>
      <c r="C71" s="221"/>
      <c r="D71" s="221"/>
      <c r="E71" s="222"/>
      <c r="F71" s="25"/>
      <c r="G71" s="131" t="s">
        <v>2026</v>
      </c>
    </row>
    <row r="72" spans="1:7" ht="18" customHeight="1" x14ac:dyDescent="0.25">
      <c r="B72" s="220" t="s">
        <v>2060</v>
      </c>
      <c r="C72" s="221"/>
      <c r="D72" s="221"/>
      <c r="E72" s="222"/>
      <c r="F72" s="25"/>
      <c r="G72" s="119"/>
    </row>
    <row r="73" spans="1:7" ht="13.95" customHeight="1" x14ac:dyDescent="0.25">
      <c r="A73" s="234" t="s">
        <v>2021</v>
      </c>
      <c r="B73" s="234"/>
      <c r="C73" s="234"/>
      <c r="D73" s="234"/>
      <c r="E73" s="234"/>
      <c r="F73" s="234"/>
      <c r="G73" s="131" t="s">
        <v>1587</v>
      </c>
    </row>
    <row r="74" spans="1:7" ht="15.6" x14ac:dyDescent="0.3">
      <c r="A74" s="235" t="s">
        <v>1601</v>
      </c>
      <c r="B74" s="235"/>
      <c r="C74" s="235"/>
      <c r="D74" s="235"/>
      <c r="E74" s="235"/>
      <c r="F74" s="235"/>
    </row>
    <row r="75" spans="1:7" ht="7.5" customHeight="1" x14ac:dyDescent="0.25"/>
    <row r="76" spans="1:7" ht="17.399999999999999" x14ac:dyDescent="0.25">
      <c r="A76" s="127" t="s">
        <v>1615</v>
      </c>
    </row>
    <row r="77" spans="1:7" ht="7.5" customHeight="1" x14ac:dyDescent="0.25">
      <c r="B77" s="177"/>
    </row>
    <row r="78" spans="1:7" ht="20.25" customHeight="1" x14ac:dyDescent="0.25">
      <c r="A78" s="178"/>
      <c r="B78" s="179" t="s">
        <v>2018</v>
      </c>
      <c r="C78" s="180"/>
      <c r="D78" s="180"/>
      <c r="E78" s="180"/>
      <c r="F78" s="181"/>
    </row>
    <row r="79" spans="1:7" ht="22.95" customHeight="1" x14ac:dyDescent="0.25">
      <c r="A79" s="182"/>
      <c r="B79" s="118" t="s">
        <v>2039</v>
      </c>
      <c r="D79" s="183"/>
      <c r="E79" s="183" t="s">
        <v>7</v>
      </c>
      <c r="F79" s="184" t="s">
        <v>1892</v>
      </c>
    </row>
    <row r="80" spans="1:7" ht="18.600000000000001" customHeight="1" x14ac:dyDescent="0.25">
      <c r="A80" s="185"/>
      <c r="B80" s="223" t="s">
        <v>2037</v>
      </c>
      <c r="C80" s="224"/>
      <c r="D80" s="224"/>
      <c r="E80" s="224"/>
      <c r="F80" s="187"/>
    </row>
    <row r="81" spans="1:7" ht="6.75" customHeight="1" x14ac:dyDescent="0.25"/>
    <row r="82" spans="1:7" ht="17.399999999999999" x14ac:dyDescent="0.25">
      <c r="A82" s="127" t="s">
        <v>2027</v>
      </c>
    </row>
    <row r="83" spans="1:7" s="193" customFormat="1" ht="55.2" customHeight="1" x14ac:dyDescent="0.3">
      <c r="A83" s="194"/>
      <c r="B83" s="225" t="s">
        <v>2067</v>
      </c>
      <c r="C83" s="225"/>
      <c r="D83" s="225"/>
      <c r="E83" s="225"/>
      <c r="F83" s="226"/>
      <c r="G83" s="197" t="s">
        <v>2026</v>
      </c>
    </row>
    <row r="84" spans="1:7" ht="42" customHeight="1" x14ac:dyDescent="0.25">
      <c r="A84" s="185"/>
      <c r="B84" s="205" t="s">
        <v>2040</v>
      </c>
      <c r="C84" s="186"/>
      <c r="D84" s="188"/>
      <c r="E84" s="189" t="s">
        <v>7</v>
      </c>
      <c r="F84" s="204" t="s">
        <v>2038</v>
      </c>
      <c r="G84" s="131" t="s">
        <v>1589</v>
      </c>
    </row>
    <row r="85" spans="1:7" ht="16.2" customHeight="1" x14ac:dyDescent="0.25">
      <c r="A85" s="182"/>
      <c r="B85" s="193"/>
      <c r="D85" s="130"/>
      <c r="E85" s="202"/>
      <c r="F85" s="203"/>
      <c r="G85" s="131"/>
    </row>
    <row r="86" spans="1:7" s="193" customFormat="1" ht="27.6" x14ac:dyDescent="0.3">
      <c r="A86" s="194"/>
      <c r="B86" s="179" t="s">
        <v>2068</v>
      </c>
      <c r="C86" s="195"/>
      <c r="D86" s="195"/>
      <c r="E86" s="195"/>
      <c r="F86" s="196"/>
      <c r="G86" s="197" t="s">
        <v>1589</v>
      </c>
    </row>
    <row r="87" spans="1:7" ht="41.4" x14ac:dyDescent="0.25">
      <c r="A87" s="185"/>
      <c r="B87" s="205" t="s">
        <v>2040</v>
      </c>
      <c r="C87" s="186"/>
      <c r="D87" s="188"/>
      <c r="E87" s="189" t="s">
        <v>7</v>
      </c>
      <c r="F87" s="190" t="s">
        <v>1893</v>
      </c>
      <c r="G87" s="131" t="s">
        <v>1589</v>
      </c>
    </row>
  </sheetData>
  <sheetProtection algorithmName="SHA-512" hashValue="w0LERAP73cc3jpDg2slyFXvr6VKyixZwL+tcMS7p2ZqNDzaSXDaCc0EzTpDsL4a0qZVq45C8UMv/28sCiaTwUA==" saltValue="ICbBPv8rEPi4tKhsEYPyYg==" spinCount="100000" sheet="1" autoFilter="0"/>
  <mergeCells count="32">
    <mergeCell ref="B72:E72"/>
    <mergeCell ref="B71:E71"/>
    <mergeCell ref="B68:E68"/>
    <mergeCell ref="A2:F2"/>
    <mergeCell ref="E39:F39"/>
    <mergeCell ref="E40:F40"/>
    <mergeCell ref="E41:F41"/>
    <mergeCell ref="A6:F6"/>
    <mergeCell ref="D12:F12"/>
    <mergeCell ref="D14:F14"/>
    <mergeCell ref="D18:F18"/>
    <mergeCell ref="E42:F42"/>
    <mergeCell ref="D20:F20"/>
    <mergeCell ref="D27:F27"/>
    <mergeCell ref="D29:F29"/>
    <mergeCell ref="A4:F4"/>
    <mergeCell ref="B69:E69"/>
    <mergeCell ref="B70:E70"/>
    <mergeCell ref="B80:E80"/>
    <mergeCell ref="B83:F83"/>
    <mergeCell ref="E43:F43"/>
    <mergeCell ref="B59:F59"/>
    <mergeCell ref="B65:F65"/>
    <mergeCell ref="B67:E67"/>
    <mergeCell ref="B60:D60"/>
    <mergeCell ref="E60:F60"/>
    <mergeCell ref="B61:D61"/>
    <mergeCell ref="A73:F73"/>
    <mergeCell ref="A74:F74"/>
    <mergeCell ref="B62:D62"/>
    <mergeCell ref="B63:D63"/>
    <mergeCell ref="E62:F62"/>
  </mergeCells>
  <conditionalFormatting sqref="F10">
    <cfRule type="containsText" dxfId="0" priority="1" operator="containsText" text="known">
      <formula>NOT(ISERROR(SEARCH("known",F10)))</formula>
    </cfRule>
  </conditionalFormatting>
  <dataValidations count="2">
    <dataValidation type="list" allowBlank="1" showInputMessage="1" showErrorMessage="1" sqref="D33" xr:uid="{8B318540-BF52-42D1-B2E6-1968BA031410}">
      <formula1>INDIRECT($D$25)</formula1>
    </dataValidation>
    <dataValidation type="list" allowBlank="1" showInputMessage="1" showErrorMessage="1" sqref="F67 F68:F72" xr:uid="{16740F03-2B31-4BA6-9F55-D2EA2A9A9A7B}">
      <formula1>"Yes,No"</formula1>
    </dataValidation>
  </dataValidations>
  <hyperlinks>
    <hyperlink ref="F52" r:id="rId1" xr:uid="{CE9A9800-7B64-4F8A-AB2C-B2BFAEFE5B4E}"/>
  </hyperlinks>
  <pageMargins left="0.39370078740157483" right="0.39370078740157483" top="0.39370078740157483" bottom="0.39370078740157483" header="0.31496062992125984" footer="0.31496062992125984"/>
  <pageSetup paperSize="9" orientation="portrait" r:id="rId2"/>
  <headerFooter>
    <oddFooter>&amp;R&amp;9Last updated 14 April 2023</oddFooter>
  </headerFooter>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852663C6-4D41-4459-B584-11107965CA90}">
          <x14:formula1>
            <xm:f>'Data sheet'!$E$1:$F$1</xm:f>
          </x14:formula1>
          <xm:sqref>D25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496E-C49F-46E0-9B66-586757EA3CA7}">
  <sheetPr codeName="Sheet5">
    <pageSetUpPr fitToPage="1"/>
  </sheetPr>
  <dimension ref="A1:BD350"/>
  <sheetViews>
    <sheetView showGridLines="0" showRowColHeaders="0" topLeftCell="B1" workbookViewId="0">
      <selection activeCell="AZ29" sqref="AZ28:AZ29"/>
    </sheetView>
  </sheetViews>
  <sheetFormatPr defaultColWidth="9.109375" defaultRowHeight="14.4" outlineLevelCol="1" x14ac:dyDescent="0.3"/>
  <cols>
    <col min="1" max="1" width="3.6640625" style="34" hidden="1" customWidth="1"/>
    <col min="2" max="2" width="16.109375" style="34" bestFit="1" customWidth="1"/>
    <col min="3" max="3" width="10.109375" style="34" hidden="1" customWidth="1"/>
    <col min="4" max="4" width="12.44140625" style="34" customWidth="1"/>
    <col min="5" max="5" width="12.88671875" style="34" customWidth="1"/>
    <col min="6" max="6" width="3" style="34" customWidth="1"/>
    <col min="7" max="16" width="9.109375" style="34" hidden="1" customWidth="1" outlineLevel="1"/>
    <col min="17" max="17" width="4" style="34" hidden="1" customWidth="1" outlineLevel="1"/>
    <col min="18" max="18" width="2" style="34" hidden="1" customWidth="1" outlineLevel="1"/>
    <col min="19" max="19" width="9.109375" style="34" hidden="1" customWidth="1" outlineLevel="1"/>
    <col min="20" max="20" width="9.109375" style="34" hidden="1" customWidth="1" collapsed="1"/>
    <col min="21" max="22" width="9.109375" style="34" hidden="1" customWidth="1"/>
    <col min="23" max="23" width="12.109375" style="34" hidden="1" customWidth="1"/>
    <col min="24" max="25" width="9.109375" style="34" hidden="1" customWidth="1"/>
    <col min="26" max="27" width="9.109375" style="34" hidden="1" customWidth="1" outlineLevel="1"/>
    <col min="28" max="28" width="9.109375" style="34" hidden="1" customWidth="1" collapsed="1"/>
    <col min="29" max="29" width="3.109375" style="34" hidden="1" customWidth="1"/>
    <col min="30" max="30" width="3" style="34" hidden="1" customWidth="1"/>
    <col min="31" max="31" width="13.109375" style="34" bestFit="1" customWidth="1"/>
    <col min="32" max="32" width="12.88671875" style="34" customWidth="1"/>
    <col min="33" max="33" width="11" style="34" bestFit="1" customWidth="1"/>
    <col min="34" max="34" width="11.5546875" style="34" customWidth="1"/>
    <col min="35" max="36" width="12.6640625" style="34" customWidth="1"/>
    <col min="37" max="37" width="9.44140625" style="34" bestFit="1" customWidth="1"/>
    <col min="38" max="38" width="9.44140625" style="34" hidden="1" customWidth="1"/>
    <col min="39" max="39" width="9.109375" style="34" hidden="1" customWidth="1" outlineLevel="1"/>
    <col min="40" max="40" width="9.5546875" style="34" hidden="1" customWidth="1" outlineLevel="1"/>
    <col min="41" max="41" width="10.109375" style="34" hidden="1" customWidth="1" outlineLevel="1"/>
    <col min="42" max="42" width="9.109375" style="34" hidden="1" customWidth="1" outlineLevel="1"/>
    <col min="43" max="44" width="3" style="34" hidden="1" customWidth="1" outlineLevel="1"/>
    <col min="45" max="45" width="10.6640625" style="34" hidden="1" customWidth="1" outlineLevel="1"/>
    <col min="46" max="46" width="9.109375" style="34" hidden="1" customWidth="1" collapsed="1"/>
    <col min="47" max="47" width="4.33203125" style="34" customWidth="1"/>
    <col min="48" max="48" width="17.44140625" style="34" customWidth="1"/>
    <col min="49" max="49" width="9.109375" style="34"/>
    <col min="50" max="50" width="10.33203125" style="34" customWidth="1"/>
    <col min="51" max="51" width="15" style="34" customWidth="1"/>
    <col min="52" max="52" width="16.6640625" style="34" customWidth="1"/>
    <col min="53" max="53" width="14.33203125" style="34" customWidth="1"/>
    <col min="54" max="54" width="9.109375" style="34"/>
    <col min="55" max="55" width="0" style="34" hidden="1" customWidth="1"/>
    <col min="56" max="56" width="35.5546875" style="34" hidden="1" customWidth="1"/>
    <col min="57" max="16384" width="9.109375" style="34"/>
  </cols>
  <sheetData>
    <row r="1" spans="1:56" ht="15" thickBot="1" x14ac:dyDescent="0.35">
      <c r="B1" s="28" t="s">
        <v>1620</v>
      </c>
      <c r="C1" s="29" t="s">
        <v>1628</v>
      </c>
      <c r="D1" s="109" t="s">
        <v>1629</v>
      </c>
      <c r="E1" s="30" t="s">
        <v>1630</v>
      </c>
      <c r="F1" s="31"/>
      <c r="G1" s="31"/>
      <c r="H1" s="26" t="s">
        <v>1634</v>
      </c>
      <c r="I1" s="31" t="s">
        <v>1635</v>
      </c>
      <c r="J1" s="31"/>
      <c r="K1" s="35" t="s">
        <v>1636</v>
      </c>
      <c r="L1" s="35" t="s">
        <v>7</v>
      </c>
      <c r="M1" s="31" t="s">
        <v>1636</v>
      </c>
      <c r="N1" s="31" t="s">
        <v>1637</v>
      </c>
      <c r="O1" s="31" t="s">
        <v>1638</v>
      </c>
      <c r="P1" s="35"/>
      <c r="Q1" s="31"/>
      <c r="R1" s="262" t="s">
        <v>1639</v>
      </c>
      <c r="S1" s="262"/>
      <c r="T1" s="26" t="s">
        <v>1640</v>
      </c>
      <c r="U1" s="36" t="s">
        <v>1641</v>
      </c>
      <c r="V1" s="26"/>
      <c r="W1" s="26" t="s">
        <v>1642</v>
      </c>
      <c r="X1" s="26" t="s">
        <v>1635</v>
      </c>
      <c r="Y1" s="26" t="s">
        <v>1643</v>
      </c>
      <c r="Z1" s="31" t="s">
        <v>1597</v>
      </c>
      <c r="AA1" s="26"/>
      <c r="AB1" s="26" t="s">
        <v>1597</v>
      </c>
      <c r="AC1" s="26"/>
      <c r="AD1" s="26"/>
      <c r="AE1" s="30" t="s">
        <v>1644</v>
      </c>
      <c r="AF1" s="30"/>
      <c r="AG1" s="30" t="s">
        <v>1645</v>
      </c>
      <c r="AH1" s="30"/>
      <c r="AI1" s="30"/>
      <c r="AJ1" s="30" t="s">
        <v>1646</v>
      </c>
      <c r="AK1" s="26"/>
      <c r="AL1" s="26"/>
      <c r="AM1" s="26"/>
      <c r="AN1" s="37" t="s">
        <v>1647</v>
      </c>
      <c r="AO1" s="26" t="s">
        <v>1648</v>
      </c>
      <c r="AP1" s="26" t="s">
        <v>1649</v>
      </c>
      <c r="AQ1" s="26"/>
      <c r="AR1" s="26"/>
      <c r="AS1" s="26" t="s">
        <v>1650</v>
      </c>
      <c r="AT1" s="26"/>
      <c r="AU1" s="26"/>
      <c r="AV1" s="26"/>
      <c r="AW1" s="26"/>
      <c r="AX1" s="26"/>
      <c r="AY1" s="26"/>
      <c r="AZ1" s="26"/>
      <c r="BA1" s="26"/>
      <c r="BB1" s="26"/>
      <c r="BC1" s="26" t="s">
        <v>1620</v>
      </c>
      <c r="BD1" s="26" t="s">
        <v>1621</v>
      </c>
    </row>
    <row r="2" spans="1:56" ht="15" thickBot="1" x14ac:dyDescent="0.35">
      <c r="B2" s="28" t="str">
        <f>IF('Loan Application'!D10="","",'Loan Application'!D10)</f>
        <v/>
      </c>
      <c r="C2" s="31">
        <f>HLOOKUP(D2,'Interest Rates'!A:K,2,FALSE)</f>
        <v>4</v>
      </c>
      <c r="D2" s="110">
        <v>0.01</v>
      </c>
      <c r="E2" s="30" t="s">
        <v>1565</v>
      </c>
      <c r="F2" s="31"/>
      <c r="G2" s="31"/>
      <c r="H2" s="38" t="str">
        <f t="shared" ref="H2:H65" si="0">IFERROR(LOOKUP(W2,$B$16:$C$28,$G$16:$G$28),"")</f>
        <v/>
      </c>
      <c r="I2" s="31" t="b">
        <f>H2=H2</f>
        <v>1</v>
      </c>
      <c r="J2" s="31" t="str">
        <f t="shared" ref="J2:J65" si="1">IF(I2=TRUE,"",LOOKUP(W2,$B$16:$C$28,$E$16:$E$28))</f>
        <v/>
      </c>
      <c r="K2" s="35">
        <f>IFERROR(LOOKUP(W2,$B$32:$C$41,$D$32:$D$41),0)</f>
        <v>0</v>
      </c>
      <c r="L2" s="39">
        <v>0</v>
      </c>
      <c r="M2" s="31">
        <f>IF(K2=K2,0,LOOKUP(W2,$B$32:$C$41,$D$32:$D$41))</f>
        <v>0</v>
      </c>
      <c r="N2" s="31" t="str">
        <f t="shared" ref="N2:N65" si="2">IF(M2=0,"",VLOOKUP(W2,$B$30:$E$41,4,FALSE))</f>
        <v/>
      </c>
      <c r="O2" s="31" t="str">
        <f>IF(H2="","",IF(I2=TRUE,"",COUNTIF($I$2:I2,FALSE)+1))</f>
        <v/>
      </c>
      <c r="P2" s="35"/>
      <c r="Q2" s="31">
        <v>1</v>
      </c>
      <c r="R2" s="39">
        <v>1</v>
      </c>
      <c r="S2" s="39" t="str">
        <f>"Year "&amp;R2</f>
        <v>Year 1</v>
      </c>
      <c r="T2" s="26">
        <f t="shared" ref="T2:T65" si="3">IF(Q2&lt;=$D$10,Q2,"")</f>
        <v>1</v>
      </c>
      <c r="U2" s="36" t="str">
        <f>D8</f>
        <v/>
      </c>
      <c r="V2" s="26" t="str">
        <f t="shared" ref="V2:V65" si="4">IF(T2&lt;=$D$10,"Month "&amp;T2,"")</f>
        <v>Month 1</v>
      </c>
      <c r="W2" s="40" t="e">
        <f>IF(V2="","",EDATE(D9,1))</f>
        <v>#VALUE!</v>
      </c>
      <c r="X2" s="41" t="str">
        <f>IFERROR(ROUND(D8*G16,2)*(W2-D9+1),"")</f>
        <v/>
      </c>
      <c r="Y2" s="42" t="str">
        <f>IFERROR(Z2-X2,"")</f>
        <v/>
      </c>
      <c r="Z2" s="42" t="e">
        <f>ROUND(-PMT(IF(B17="",D16,IF(B17-B16&lt;31,D17,D16))/12,D10,D8),0)</f>
        <v>#VALUE!</v>
      </c>
      <c r="AA2" s="41" t="str">
        <f>IFERROR(IF(U3&lt;Z2,U3,U2-Z2),"")</f>
        <v/>
      </c>
      <c r="AB2" s="41" t="str">
        <f>IFERROR(X2+Y2,"")</f>
        <v/>
      </c>
      <c r="AC2" s="41"/>
      <c r="AD2" s="26"/>
      <c r="AE2" s="30" t="str">
        <f>B2</f>
        <v/>
      </c>
      <c r="AF2" s="263" t="str">
        <f>B5</f>
        <v/>
      </c>
      <c r="AG2" s="263"/>
      <c r="AH2" s="263"/>
      <c r="AI2" s="263"/>
      <c r="AJ2" s="43" t="str">
        <f>IF(D9="","",D9)</f>
        <v/>
      </c>
      <c r="AK2" s="27"/>
      <c r="AL2" s="27"/>
      <c r="AM2" s="26">
        <f>COUNTIF($AP$2:AP2,AO2)</f>
        <v>1</v>
      </c>
      <c r="AN2" s="44" t="e">
        <f>IF(DATE(YEAR($D$9),3,31)&gt;D9,DATE(YEAR($D$9),3,31),DATE(YEAR($D$9)+1,3,31))</f>
        <v>#VALUE!</v>
      </c>
      <c r="AO2" s="45" t="e">
        <f>MAX(W:W)</f>
        <v>#VALUE!</v>
      </c>
      <c r="AP2" s="45" t="e">
        <f>IF(AN2&lt;MAX(W:W),AN2,MAX(W:W))</f>
        <v>#VALUE!</v>
      </c>
      <c r="AQ2" s="26">
        <v>1</v>
      </c>
      <c r="AR2" s="26" t="e">
        <f>IF(AS2="","",AQ2)</f>
        <v>#VALUE!</v>
      </c>
      <c r="AS2" s="45" t="e">
        <f>IF(AM2&gt;1,"",AP2)</f>
        <v>#VALUE!</v>
      </c>
      <c r="AT2" s="26"/>
      <c r="AU2" s="26"/>
      <c r="AV2" s="46" t="s">
        <v>1651</v>
      </c>
      <c r="AW2" s="26"/>
      <c r="AX2" s="26"/>
      <c r="AY2" s="26"/>
      <c r="AZ2" s="26"/>
      <c r="BA2" s="26"/>
      <c r="BB2" s="26"/>
      <c r="BC2" s="26">
        <v>1001</v>
      </c>
      <c r="BD2" s="47" t="s">
        <v>1652</v>
      </c>
    </row>
    <row r="3" spans="1:56" ht="15" thickBot="1" x14ac:dyDescent="0.35">
      <c r="B3" s="26"/>
      <c r="C3" s="26"/>
      <c r="D3" s="26"/>
      <c r="E3" s="26"/>
      <c r="F3" s="26"/>
      <c r="G3" s="26"/>
      <c r="H3" s="38" t="str">
        <f t="shared" si="0"/>
        <v/>
      </c>
      <c r="I3" s="26" t="str">
        <f>IF(H3="","",H3=H2)</f>
        <v/>
      </c>
      <c r="J3" s="31" t="e">
        <f t="shared" si="1"/>
        <v>#VALUE!</v>
      </c>
      <c r="K3" s="26" t="str">
        <f>IF(H3="","",IFERROR(LOOKUP(W3,$B$32:$C$41,$D$32:$D$41),0))</f>
        <v/>
      </c>
      <c r="L3" s="26" t="str">
        <f>IF(H3="","",COUNT($M$3:M3))</f>
        <v/>
      </c>
      <c r="M3" s="26" t="str">
        <f>IF(H3="","",IF(K3=K2,0,LOOKUP(W3,$B$32:$C$41,$D$32:$D$41)))</f>
        <v/>
      </c>
      <c r="N3" s="31" t="e">
        <f t="shared" si="2"/>
        <v>#VALUE!</v>
      </c>
      <c r="O3" s="31" t="str">
        <f>IF(H3="","",IF(I3=TRUE,"",COUNTIF($I$2:I3,FALSE)+1))</f>
        <v/>
      </c>
      <c r="P3" s="26"/>
      <c r="Q3" s="31">
        <v>2</v>
      </c>
      <c r="R3" s="26" t="str">
        <f>IFERROR(IF(MONTH(W3)=4,R2+1,R2),"")</f>
        <v/>
      </c>
      <c r="S3" s="39" t="str">
        <f t="shared" ref="S3:S66" si="5">"Year "&amp;R3</f>
        <v xml:space="preserve">Year </v>
      </c>
      <c r="T3" s="26">
        <f t="shared" si="3"/>
        <v>2</v>
      </c>
      <c r="U3" s="26" t="str">
        <f>IFERROR(IF(U2-Y2&lt;=0,"",U2-Y2),"")</f>
        <v/>
      </c>
      <c r="V3" s="26" t="str">
        <f t="shared" si="4"/>
        <v>Month 2</v>
      </c>
      <c r="W3" s="40" t="e">
        <f>IF(V3="","",EDATE(W2,1))</f>
        <v>#VALUE!</v>
      </c>
      <c r="X3" s="26" t="str">
        <f>IFERROR(IF(I3=TRUE,ROUND(U3*H3,2)*(W3-W2),ROUND(U3*H2,2)*(LOOKUP(W2,$B$16:$C$28,$C$16:$C$28)-W2)+ROUND(U3*H3,2)*(W3-LOOKUP(W2,$B$16:$C$28,$C$16:$C$28))),"")</f>
        <v/>
      </c>
      <c r="Y3" s="26" t="str">
        <f>IFERROR(IF(U3&lt;Z2,U3,IF(T3=$D$10,U3,Z3-X3+M3)),"")</f>
        <v/>
      </c>
      <c r="Z3" s="26" t="str">
        <f>IF(U3="","",IF(AND(I3=FALSE,J3="No"),Z2,IF(AND(M2&lt;&gt;0,N2="Yes"),ROUND(-PMT(LOOKUP(W2,'Interest Rates'!$A$5:$A$302,'Interest Rates'!$D$5:$D$302)/12,($D$10-T3+1),U3),0),IF(I3=TRUE,Z2,ROUND(-PMT(VLOOKUP(O3,$A$14:$D$28,4,FALSE)/12,($D$10-T3+1),U3),0)))))</f>
        <v/>
      </c>
      <c r="AA3" s="26" t="str">
        <f>IFERROR(IF(U4&lt;Z3,Z2+U4,U3-Z3),"")</f>
        <v/>
      </c>
      <c r="AB3" s="26" t="str">
        <f>IFERROR(X3+Y3,"")</f>
        <v/>
      </c>
      <c r="AC3" s="26"/>
      <c r="AD3" s="26"/>
      <c r="AE3" s="26"/>
      <c r="AF3" s="26"/>
      <c r="AG3" s="26"/>
      <c r="AH3" s="26"/>
      <c r="AI3" s="26"/>
      <c r="AJ3" s="26"/>
      <c r="AK3" s="26"/>
      <c r="AL3" s="26"/>
      <c r="AM3" s="26">
        <f>COUNTIF($AP$2:AP3,AO3)</f>
        <v>2</v>
      </c>
      <c r="AN3" s="45" t="e">
        <f>DATE(YEAR(AN2)+1,3,31)</f>
        <v>#VALUE!</v>
      </c>
      <c r="AO3" s="45" t="e">
        <f t="shared" ref="AO3:AO41" si="6">MAX(W:W)</f>
        <v>#VALUE!</v>
      </c>
      <c r="AP3" s="45" t="e">
        <f t="shared" ref="AP3:AP41" si="7">IF(AN3&lt;MAX(W:W),AN3,MAX(W:W))</f>
        <v>#VALUE!</v>
      </c>
      <c r="AQ3" s="26">
        <v>2</v>
      </c>
      <c r="AR3" s="26" t="str">
        <f t="shared" ref="AR3:AR41" si="8">IF(AS3="","",AQ3)</f>
        <v/>
      </c>
      <c r="AS3" s="45" t="str">
        <f t="shared" ref="AS3:AS41" si="9">IF(AM3&gt;1,"",AP3)</f>
        <v/>
      </c>
      <c r="AT3" s="26"/>
      <c r="AU3" s="26"/>
      <c r="AV3" s="48" t="s">
        <v>1653</v>
      </c>
      <c r="AW3" s="48"/>
      <c r="AX3" s="48"/>
      <c r="AY3" s="48"/>
      <c r="AZ3" s="48"/>
      <c r="BA3" s="48"/>
      <c r="BB3" s="26"/>
      <c r="BC3" s="26">
        <v>1106</v>
      </c>
      <c r="BD3" s="47" t="s">
        <v>26</v>
      </c>
    </row>
    <row r="4" spans="1:56" ht="15" thickBot="1" x14ac:dyDescent="0.35">
      <c r="B4" s="27" t="s">
        <v>1621</v>
      </c>
      <c r="C4" s="26"/>
      <c r="D4" s="26"/>
      <c r="E4" s="26"/>
      <c r="F4" s="26"/>
      <c r="G4" s="26"/>
      <c r="H4" s="38" t="str">
        <f t="shared" si="0"/>
        <v/>
      </c>
      <c r="I4" s="26" t="str">
        <f t="shared" ref="I4:I67" si="10">IF(H4="","",H4=H3)</f>
        <v/>
      </c>
      <c r="J4" s="31" t="e">
        <f t="shared" si="1"/>
        <v>#VALUE!</v>
      </c>
      <c r="K4" s="26" t="str">
        <f t="shared" ref="K4:K67" si="11">IF(H4="","",IFERROR(LOOKUP(W4,$B$32:$C$41,$D$32:$D$41),0))</f>
        <v/>
      </c>
      <c r="L4" s="26" t="str">
        <f>IF(H4="","",COUNT($M$3:M4))</f>
        <v/>
      </c>
      <c r="M4" s="26" t="str">
        <f t="shared" ref="M4:M67" si="12">IF(H4="","",IF(K4=K3,0,LOOKUP(W4,$B$32:$C$41,$D$32:$D$41)))</f>
        <v/>
      </c>
      <c r="N4" s="31" t="e">
        <f t="shared" si="2"/>
        <v>#VALUE!</v>
      </c>
      <c r="O4" s="31" t="str">
        <f>IF(H4="","",IF(I4=TRUE,"",COUNTIF($I$2:I4,FALSE)+1))</f>
        <v/>
      </c>
      <c r="P4" s="26"/>
      <c r="Q4" s="31">
        <v>3</v>
      </c>
      <c r="R4" s="26" t="str">
        <f t="shared" ref="R4:R67" si="13">IFERROR(IF(MONTH(W4)=4,R3+1,R3),"")</f>
        <v/>
      </c>
      <c r="S4" s="39" t="str">
        <f t="shared" si="5"/>
        <v xml:space="preserve">Year </v>
      </c>
      <c r="T4" s="26">
        <f t="shared" si="3"/>
        <v>3</v>
      </c>
      <c r="U4" s="26" t="str">
        <f t="shared" ref="U4:U67" si="14">IFERROR(IF(U3-Y3&lt;=0,"",U3-Y3),"")</f>
        <v/>
      </c>
      <c r="V4" s="26" t="str">
        <f t="shared" si="4"/>
        <v>Month 3</v>
      </c>
      <c r="W4" s="40" t="e">
        <f t="shared" ref="W4:W67" si="15">IF(V4="","",EDATE(W3,1))</f>
        <v>#VALUE!</v>
      </c>
      <c r="X4" s="26" t="str">
        <f t="shared" ref="X4:X67" si="16">IFERROR(IF(I4=TRUE,ROUND(U4*H4,2)*(W4-W3),ROUND(U4*H3,2)*(LOOKUP(W3,$B$16:$C$28,$C$16:$C$28)-W3)+ROUND(U4*H4,2)*(W4-LOOKUP(W3,$B$16:$C$28,$C$16:$C$28))),"")</f>
        <v/>
      </c>
      <c r="Y4" s="26" t="str">
        <f t="shared" ref="Y4:Y67" si="17">IFERROR(IF(U4&lt;Z3,U4,IF(T4=$D$10,U4,Z4-X4+M4)),"")</f>
        <v/>
      </c>
      <c r="Z4" s="26" t="str">
        <f>IF(U4="","",IF(AND(I4=FALSE,J4="No"),Z3,IF(AND(M3&lt;&gt;0,N3="Yes"),ROUND(-PMT(LOOKUP(W3,'Interest Rates'!$A$5:$A$302,'Interest Rates'!$D$5:$D$302)/12,($D$10-T4+1),U4),0),IF(I4=TRUE,Z3,ROUND(-PMT(VLOOKUP(O4,$A$14:$D$28,4,FALSE)/12,($D$10-T4+1),U4),0)))))</f>
        <v/>
      </c>
      <c r="AA4" s="26" t="str">
        <f t="shared" ref="AA4:AA67" si="18">IFERROR(IF(U5&lt;Z4,Z3+U5,U4-Z4),"")</f>
        <v/>
      </c>
      <c r="AB4" s="26" t="str">
        <f t="shared" ref="AB4:AB67" si="19">IFERROR(X4+Y4,"")</f>
        <v/>
      </c>
      <c r="AC4" s="26"/>
      <c r="AD4" s="26"/>
      <c r="AE4" s="264" t="s">
        <v>1654</v>
      </c>
      <c r="AF4" s="265"/>
      <c r="AG4" s="260"/>
      <c r="AH4" s="268" t="s">
        <v>1655</v>
      </c>
      <c r="AI4" s="269"/>
      <c r="AJ4" s="270"/>
      <c r="AK4" s="260" t="s">
        <v>1656</v>
      </c>
      <c r="AL4" s="31"/>
      <c r="AM4" s="26">
        <f>COUNTIF($AP$2:AP4,AO4)</f>
        <v>3</v>
      </c>
      <c r="AN4" s="45" t="e">
        <f t="shared" ref="AN4:AN41" si="20">DATE(YEAR(AN3)+1,3,31)</f>
        <v>#VALUE!</v>
      </c>
      <c r="AO4" s="45" t="e">
        <f t="shared" si="6"/>
        <v>#VALUE!</v>
      </c>
      <c r="AP4" s="45" t="e">
        <f t="shared" si="7"/>
        <v>#VALUE!</v>
      </c>
      <c r="AQ4" s="26">
        <v>3</v>
      </c>
      <c r="AR4" s="26" t="str">
        <f t="shared" si="8"/>
        <v/>
      </c>
      <c r="AS4" s="45" t="str">
        <f t="shared" si="9"/>
        <v/>
      </c>
      <c r="AT4" s="26"/>
      <c r="AU4" s="26"/>
      <c r="AV4" s="48" t="s">
        <v>1657</v>
      </c>
      <c r="AW4" s="49"/>
      <c r="AX4" s="49"/>
      <c r="AY4" s="49"/>
      <c r="AZ4" s="49"/>
      <c r="BA4" s="49"/>
      <c r="BB4" s="26"/>
      <c r="BC4" s="26">
        <v>1116</v>
      </c>
      <c r="BD4" s="47" t="s">
        <v>1658</v>
      </c>
    </row>
    <row r="5" spans="1:56" ht="15" thickBot="1" x14ac:dyDescent="0.35">
      <c r="B5" s="50" t="str">
        <f>IFERROR(VLOOKUP(B2,BC:BD,2,FALSE),"")</f>
        <v/>
      </c>
      <c r="C5" s="51"/>
      <c r="D5" s="51"/>
      <c r="E5" s="52"/>
      <c r="F5" s="26"/>
      <c r="G5" s="26"/>
      <c r="H5" s="38" t="str">
        <f t="shared" si="0"/>
        <v/>
      </c>
      <c r="I5" s="26" t="str">
        <f t="shared" si="10"/>
        <v/>
      </c>
      <c r="J5" s="31" t="e">
        <f t="shared" si="1"/>
        <v>#VALUE!</v>
      </c>
      <c r="K5" s="26" t="str">
        <f t="shared" si="11"/>
        <v/>
      </c>
      <c r="L5" s="26" t="str">
        <f>IF(H5="","",COUNT($M$3:M5))</f>
        <v/>
      </c>
      <c r="M5" s="26" t="str">
        <f t="shared" si="12"/>
        <v/>
      </c>
      <c r="N5" s="31" t="e">
        <f t="shared" si="2"/>
        <v>#VALUE!</v>
      </c>
      <c r="O5" s="31" t="str">
        <f>IF(H5="","",IF(I5=TRUE,"",COUNTIF($I$2:I5,FALSE)+1))</f>
        <v/>
      </c>
      <c r="P5" s="26"/>
      <c r="Q5" s="31">
        <v>4</v>
      </c>
      <c r="R5" s="26" t="str">
        <f t="shared" si="13"/>
        <v/>
      </c>
      <c r="S5" s="39" t="str">
        <f t="shared" si="5"/>
        <v xml:space="preserve">Year </v>
      </c>
      <c r="T5" s="26">
        <f t="shared" si="3"/>
        <v>4</v>
      </c>
      <c r="U5" s="26" t="str">
        <f t="shared" si="14"/>
        <v/>
      </c>
      <c r="V5" s="26" t="str">
        <f t="shared" si="4"/>
        <v>Month 4</v>
      </c>
      <c r="W5" s="40" t="e">
        <f t="shared" si="15"/>
        <v>#VALUE!</v>
      </c>
      <c r="X5" s="26" t="str">
        <f t="shared" si="16"/>
        <v/>
      </c>
      <c r="Y5" s="26" t="str">
        <f t="shared" si="17"/>
        <v/>
      </c>
      <c r="Z5" s="26" t="str">
        <f>IF(U5="","",IF(AND(I5=FALSE,J5="No"),Z4,IF(AND(M4&lt;&gt;0,N4="Yes"),ROUND(-PMT(LOOKUP(W4,'Interest Rates'!$A$5:$A$302,'Interest Rates'!$D$5:$D$302)/12,($D$10-T5+1),U5),0),IF(I5=TRUE,Z4,ROUND(-PMT(VLOOKUP(O5,$A$14:$D$28,4,FALSE)/12,($D$10-T5+1),U5),0)))))</f>
        <v/>
      </c>
      <c r="AA5" s="26" t="str">
        <f t="shared" si="18"/>
        <v/>
      </c>
      <c r="AB5" s="26" t="str">
        <f t="shared" si="19"/>
        <v/>
      </c>
      <c r="AC5" s="26"/>
      <c r="AD5" s="26"/>
      <c r="AE5" s="266"/>
      <c r="AF5" s="267"/>
      <c r="AG5" s="261"/>
      <c r="AH5" s="107" t="s">
        <v>1635</v>
      </c>
      <c r="AI5" s="53" t="s">
        <v>1659</v>
      </c>
      <c r="AJ5" s="108"/>
      <c r="AK5" s="261"/>
      <c r="AL5" s="31"/>
      <c r="AM5" s="26">
        <f>COUNTIF($AP$2:AP5,AO5)</f>
        <v>4</v>
      </c>
      <c r="AN5" s="45" t="e">
        <f t="shared" si="20"/>
        <v>#VALUE!</v>
      </c>
      <c r="AO5" s="45" t="e">
        <f t="shared" si="6"/>
        <v>#VALUE!</v>
      </c>
      <c r="AP5" s="45" t="e">
        <f t="shared" si="7"/>
        <v>#VALUE!</v>
      </c>
      <c r="AQ5" s="26">
        <v>4</v>
      </c>
      <c r="AR5" s="26" t="str">
        <f t="shared" si="8"/>
        <v/>
      </c>
      <c r="AS5" s="45" t="str">
        <f t="shared" si="9"/>
        <v/>
      </c>
      <c r="AT5" s="26"/>
      <c r="AU5" s="26"/>
      <c r="AV5" s="48" t="s">
        <v>1660</v>
      </c>
      <c r="AW5" s="49"/>
      <c r="AX5" s="49"/>
      <c r="AY5" s="49"/>
      <c r="AZ5" s="49"/>
      <c r="BA5" s="49"/>
      <c r="BB5" s="26"/>
      <c r="BC5" s="26">
        <v>1123</v>
      </c>
      <c r="BD5" s="47" t="s">
        <v>1661</v>
      </c>
    </row>
    <row r="6" spans="1:56" x14ac:dyDescent="0.3">
      <c r="B6" s="26"/>
      <c r="C6" s="26"/>
      <c r="D6" s="26"/>
      <c r="E6" s="26"/>
      <c r="F6" s="26"/>
      <c r="G6" s="26"/>
      <c r="H6" s="38" t="str">
        <f t="shared" si="0"/>
        <v/>
      </c>
      <c r="I6" s="26" t="str">
        <f t="shared" si="10"/>
        <v/>
      </c>
      <c r="J6" s="31" t="e">
        <f t="shared" si="1"/>
        <v>#VALUE!</v>
      </c>
      <c r="K6" s="26" t="str">
        <f t="shared" si="11"/>
        <v/>
      </c>
      <c r="L6" s="26" t="str">
        <f>IF(H6="","",COUNT($M$3:M6))</f>
        <v/>
      </c>
      <c r="M6" s="26" t="str">
        <f t="shared" si="12"/>
        <v/>
      </c>
      <c r="N6" s="31" t="e">
        <f t="shared" si="2"/>
        <v>#VALUE!</v>
      </c>
      <c r="O6" s="31" t="str">
        <f>IF(H6="","",IF(I6=TRUE,"",COUNTIF($I$2:I6,FALSE)+1))</f>
        <v/>
      </c>
      <c r="P6" s="26"/>
      <c r="Q6" s="31">
        <v>5</v>
      </c>
      <c r="R6" s="26" t="str">
        <f t="shared" si="13"/>
        <v/>
      </c>
      <c r="S6" s="39" t="str">
        <f t="shared" si="5"/>
        <v xml:space="preserve">Year </v>
      </c>
      <c r="T6" s="26">
        <f t="shared" si="3"/>
        <v>5</v>
      </c>
      <c r="U6" s="26" t="str">
        <f t="shared" si="14"/>
        <v/>
      </c>
      <c r="V6" s="26" t="str">
        <f t="shared" si="4"/>
        <v>Month 5</v>
      </c>
      <c r="W6" s="40" t="e">
        <f t="shared" si="15"/>
        <v>#VALUE!</v>
      </c>
      <c r="X6" s="26" t="str">
        <f t="shared" si="16"/>
        <v/>
      </c>
      <c r="Y6" s="26" t="str">
        <f t="shared" si="17"/>
        <v/>
      </c>
      <c r="Z6" s="26" t="str">
        <f>IF(U6="","",IF(AND(I6=FALSE,J6="No"),Z5,IF(AND(M5&lt;&gt;0,N5="Yes"),ROUND(-PMT(LOOKUP(W5,'Interest Rates'!$A$5:$A$302,'Interest Rates'!$D$5:$D$302)/12,($D$10-T6+1),U6),0),IF(I6=TRUE,Z5,ROUND(-PMT(VLOOKUP(O6,$A$14:$D$28,4,FALSE)/12,($D$10-T6+1),U6),0)))))</f>
        <v/>
      </c>
      <c r="AA6" s="26" t="str">
        <f t="shared" si="18"/>
        <v/>
      </c>
      <c r="AB6" s="26" t="str">
        <f t="shared" si="19"/>
        <v/>
      </c>
      <c r="AC6" s="26"/>
      <c r="AD6" s="26"/>
      <c r="AE6" s="54"/>
      <c r="AF6" s="55"/>
      <c r="AG6" s="42"/>
      <c r="AH6" s="56" t="str">
        <f t="shared" ref="AH6:AH22" si="21">IF(AE6="","",SUMIF(S:S,AE6,X:X))</f>
        <v/>
      </c>
      <c r="AI6" s="57"/>
      <c r="AJ6" s="58"/>
      <c r="AK6" s="59"/>
      <c r="AL6" s="60"/>
      <c r="AM6" s="26">
        <f>COUNTIF($AP$2:AP6,AO6)</f>
        <v>5</v>
      </c>
      <c r="AN6" s="45" t="e">
        <f t="shared" si="20"/>
        <v>#VALUE!</v>
      </c>
      <c r="AO6" s="45" t="e">
        <f t="shared" si="6"/>
        <v>#VALUE!</v>
      </c>
      <c r="AP6" s="45" t="e">
        <f t="shared" si="7"/>
        <v>#VALUE!</v>
      </c>
      <c r="AQ6" s="26">
        <v>5</v>
      </c>
      <c r="AR6" s="26" t="str">
        <f t="shared" si="8"/>
        <v/>
      </c>
      <c r="AS6" s="45" t="str">
        <f t="shared" si="9"/>
        <v/>
      </c>
      <c r="AT6" s="26"/>
      <c r="AU6" s="26"/>
      <c r="AV6" s="48" t="s">
        <v>1662</v>
      </c>
      <c r="AW6" s="49"/>
      <c r="AX6" s="49"/>
      <c r="AY6" s="49"/>
      <c r="AZ6" s="49"/>
      <c r="BA6" s="49"/>
      <c r="BB6" s="26"/>
      <c r="BC6" s="26">
        <v>1124</v>
      </c>
      <c r="BD6" s="47" t="s">
        <v>36</v>
      </c>
    </row>
    <row r="7" spans="1:56" ht="15" thickBot="1" x14ac:dyDescent="0.35">
      <c r="B7" s="26"/>
      <c r="C7" s="26"/>
      <c r="D7" s="26"/>
      <c r="E7" s="26"/>
      <c r="F7" s="26"/>
      <c r="G7" s="26"/>
      <c r="H7" s="38" t="str">
        <f t="shared" si="0"/>
        <v/>
      </c>
      <c r="I7" s="26" t="str">
        <f t="shared" si="10"/>
        <v/>
      </c>
      <c r="J7" s="31" t="e">
        <f t="shared" si="1"/>
        <v>#VALUE!</v>
      </c>
      <c r="K7" s="26" t="str">
        <f t="shared" si="11"/>
        <v/>
      </c>
      <c r="L7" s="26" t="str">
        <f>IF(H7="","",COUNT($M$3:M7))</f>
        <v/>
      </c>
      <c r="M7" s="26" t="str">
        <f t="shared" si="12"/>
        <v/>
      </c>
      <c r="N7" s="31" t="e">
        <f t="shared" si="2"/>
        <v>#VALUE!</v>
      </c>
      <c r="O7" s="31" t="str">
        <f>IF(H7="","",IF(I7=TRUE,"",COUNTIF($I$2:I7,FALSE)+1))</f>
        <v/>
      </c>
      <c r="P7" s="26"/>
      <c r="Q7" s="31">
        <v>6</v>
      </c>
      <c r="R7" s="26" t="str">
        <f t="shared" si="13"/>
        <v/>
      </c>
      <c r="S7" s="39" t="str">
        <f t="shared" si="5"/>
        <v xml:space="preserve">Year </v>
      </c>
      <c r="T7" s="26">
        <f t="shared" si="3"/>
        <v>6</v>
      </c>
      <c r="U7" s="26" t="str">
        <f t="shared" si="14"/>
        <v/>
      </c>
      <c r="V7" s="26" t="str">
        <f t="shared" si="4"/>
        <v>Month 6</v>
      </c>
      <c r="W7" s="40" t="e">
        <f t="shared" si="15"/>
        <v>#VALUE!</v>
      </c>
      <c r="X7" s="26" t="str">
        <f t="shared" si="16"/>
        <v/>
      </c>
      <c r="Y7" s="26" t="str">
        <f t="shared" si="17"/>
        <v/>
      </c>
      <c r="Z7" s="26" t="str">
        <f>IF(U7="","",IF(AND(I7=FALSE,J7="No"),Z6,IF(AND(M6&lt;&gt;0,N6="Yes"),ROUND(-PMT(LOOKUP(W6,'Interest Rates'!$A$5:$A$302,'Interest Rates'!$D$5:$D$302)/12,($D$10-T7+1),U7),0),IF(I7=TRUE,Z6,ROUND(-PMT(VLOOKUP(O7,$A$14:$D$28,4,FALSE)/12,($D$10-T7+1),U7),0)))))</f>
        <v/>
      </c>
      <c r="AA7" s="26" t="str">
        <f t="shared" si="18"/>
        <v/>
      </c>
      <c r="AB7" s="26" t="str">
        <f t="shared" si="19"/>
        <v/>
      </c>
      <c r="AC7" s="26"/>
      <c r="AD7" s="31" t="str">
        <f>IF(D9="","",IF(MONTH(D9)=3,0,1))</f>
        <v/>
      </c>
      <c r="AE7" s="61" t="str">
        <f>IF(D10="","",IF(AD7=0,"Year 1",IF(COUNTIF(R:R,AD7)&gt;0,"Year "&amp;AD7,"")))</f>
        <v/>
      </c>
      <c r="AF7" s="62" t="str">
        <f>IF(D10="","",IF(MONTH(D9)&lt;4,YEAR($D$9)-1&amp;"/"&amp;RIGHT(YEAR($D$9),2),YEAR($D$9)&amp;"/"&amp;RIGHT(YEAR($D$9)+AD7,2)))</f>
        <v/>
      </c>
      <c r="AG7" s="63" t="str">
        <f>D8</f>
        <v/>
      </c>
      <c r="AH7" s="56" t="str">
        <f>IF(AE7="","",IF($AD$7=0,0,SUMIF(S:S,AE7,X:X)))</f>
        <v/>
      </c>
      <c r="AI7" s="64" t="str">
        <f>IF(AE7="","",IF(AD7=0,0,SUMIF(S:S,AE7,Y:Y)))</f>
        <v/>
      </c>
      <c r="AJ7" s="56" t="str">
        <f t="shared" ref="AJ7:AJ22" si="22">IFERROR(AH7+AI7,"")</f>
        <v/>
      </c>
      <c r="AK7" s="65" t="str">
        <f t="shared" ref="AK7:AK21" si="23">IF(AE7="","",COUNTIF(R:R,AD7))</f>
        <v/>
      </c>
      <c r="AL7" s="60"/>
      <c r="AM7" s="26">
        <f>COUNTIF($AP$2:AP7,AO7)</f>
        <v>6</v>
      </c>
      <c r="AN7" s="45" t="e">
        <f t="shared" si="20"/>
        <v>#VALUE!</v>
      </c>
      <c r="AO7" s="45" t="e">
        <f t="shared" si="6"/>
        <v>#VALUE!</v>
      </c>
      <c r="AP7" s="45" t="e">
        <f t="shared" si="7"/>
        <v>#VALUE!</v>
      </c>
      <c r="AQ7" s="26">
        <v>6</v>
      </c>
      <c r="AR7" s="26" t="str">
        <f t="shared" si="8"/>
        <v/>
      </c>
      <c r="AS7" s="45" t="str">
        <f t="shared" si="9"/>
        <v/>
      </c>
      <c r="AT7" s="26"/>
      <c r="AU7" s="26"/>
      <c r="AV7" s="66"/>
      <c r="AW7" s="67"/>
      <c r="AX7" s="67"/>
      <c r="AY7" s="67"/>
      <c r="AZ7" s="67"/>
      <c r="BA7" s="67"/>
      <c r="BB7" s="26"/>
      <c r="BC7" s="26">
        <v>1127</v>
      </c>
      <c r="BD7" s="47" t="s">
        <v>1663</v>
      </c>
    </row>
    <row r="8" spans="1:56" ht="15" thickBot="1" x14ac:dyDescent="0.35">
      <c r="B8" s="26" t="s">
        <v>1622</v>
      </c>
      <c r="C8" s="26" t="s">
        <v>1631</v>
      </c>
      <c r="D8" s="115" t="str">
        <f>IF('Loan Application'!D50=0,"",'Loan Application'!D50)</f>
        <v/>
      </c>
      <c r="E8" s="26"/>
      <c r="F8" s="26"/>
      <c r="G8" s="26"/>
      <c r="H8" s="38" t="str">
        <f t="shared" si="0"/>
        <v/>
      </c>
      <c r="I8" s="26" t="str">
        <f t="shared" si="10"/>
        <v/>
      </c>
      <c r="J8" s="31" t="e">
        <f t="shared" si="1"/>
        <v>#VALUE!</v>
      </c>
      <c r="K8" s="26" t="str">
        <f t="shared" si="11"/>
        <v/>
      </c>
      <c r="L8" s="26" t="str">
        <f>IF(H8="","",COUNT($M$3:M8))</f>
        <v/>
      </c>
      <c r="M8" s="26" t="str">
        <f t="shared" si="12"/>
        <v/>
      </c>
      <c r="N8" s="31" t="e">
        <f t="shared" si="2"/>
        <v>#VALUE!</v>
      </c>
      <c r="O8" s="31" t="str">
        <f>IF(H8="","",IF(I8=TRUE,"",COUNTIF($I$2:I8,FALSE)+1))</f>
        <v/>
      </c>
      <c r="P8" s="26"/>
      <c r="Q8" s="31">
        <v>7</v>
      </c>
      <c r="R8" s="26" t="str">
        <f t="shared" si="13"/>
        <v/>
      </c>
      <c r="S8" s="39" t="str">
        <f t="shared" si="5"/>
        <v xml:space="preserve">Year </v>
      </c>
      <c r="T8" s="26">
        <f t="shared" si="3"/>
        <v>7</v>
      </c>
      <c r="U8" s="26" t="str">
        <f t="shared" si="14"/>
        <v/>
      </c>
      <c r="V8" s="26" t="str">
        <f t="shared" si="4"/>
        <v>Month 7</v>
      </c>
      <c r="W8" s="40" t="e">
        <f t="shared" si="15"/>
        <v>#VALUE!</v>
      </c>
      <c r="X8" s="26" t="str">
        <f t="shared" si="16"/>
        <v/>
      </c>
      <c r="Y8" s="26" t="str">
        <f t="shared" si="17"/>
        <v/>
      </c>
      <c r="Z8" s="26" t="str">
        <f>IF(U8="","",IF(AND(I8=FALSE,J8="No"),Z7,IF(AND(M7&lt;&gt;0,N7="Yes"),ROUND(-PMT(LOOKUP(W7,'Interest Rates'!$A$5:$A$302,'Interest Rates'!$D$5:$D$302)/12,($D$10-T8+1),U8),0),IF(I8=TRUE,Z7,ROUND(-PMT(VLOOKUP(O8,$A$14:$D$28,4,FALSE)/12,($D$10-T8+1),U8),0)))))</f>
        <v/>
      </c>
      <c r="AA8" s="26" t="str">
        <f t="shared" si="18"/>
        <v/>
      </c>
      <c r="AB8" s="26" t="str">
        <f t="shared" si="19"/>
        <v/>
      </c>
      <c r="AC8" s="26"/>
      <c r="AD8" s="31" t="e">
        <f>AD7+1</f>
        <v>#VALUE!</v>
      </c>
      <c r="AE8" s="61" t="str">
        <f>IF(D10="","",IF(AND($AD$7=0,COUNTIF(R:R,AD8)&gt;0),"Year "&amp;AD8+1,IF(COUNTIF(R:R,AD8)&gt;0,"Year "&amp;AD8,"")))</f>
        <v/>
      </c>
      <c r="AF8" s="62" t="str">
        <f>IF(AE8="","",LEFT(AF7,4)+1&amp;"/"&amp;RIGHT(AF7,2)+1)</f>
        <v/>
      </c>
      <c r="AG8" s="63" t="str">
        <f t="shared" ref="AG8:AG22" si="24">IF(AE8&lt;&gt;"",0,"")</f>
        <v/>
      </c>
      <c r="AH8" s="56" t="str">
        <f>IF(AE8="","",IF($AD$7=0,SUMIF(S:S,AE7,X:X),SUMIF(S:S,AE8,X:X)))</f>
        <v/>
      </c>
      <c r="AI8" s="64" t="str">
        <f>IF(AE8="","",IF($AD$7=0,SUMIF(S:S,AE7,Y:Y),SUMIF(S:S,AE8,Y:Y)))</f>
        <v/>
      </c>
      <c r="AJ8" s="56" t="str">
        <f t="shared" si="22"/>
        <v/>
      </c>
      <c r="AK8" s="65" t="str">
        <f t="shared" si="23"/>
        <v/>
      </c>
      <c r="AL8" s="60"/>
      <c r="AM8" s="26">
        <f>COUNTIF($AP$2:AP8,AO8)</f>
        <v>7</v>
      </c>
      <c r="AN8" s="45" t="e">
        <f t="shared" si="20"/>
        <v>#VALUE!</v>
      </c>
      <c r="AO8" s="45" t="e">
        <f t="shared" si="6"/>
        <v>#VALUE!</v>
      </c>
      <c r="AP8" s="45" t="e">
        <f t="shared" si="7"/>
        <v>#VALUE!</v>
      </c>
      <c r="AQ8" s="26">
        <v>7</v>
      </c>
      <c r="AR8" s="26" t="str">
        <f t="shared" si="8"/>
        <v/>
      </c>
      <c r="AS8" s="45" t="str">
        <f t="shared" si="9"/>
        <v/>
      </c>
      <c r="AT8" s="26"/>
      <c r="AU8" s="26"/>
      <c r="AV8" s="60" t="s">
        <v>1664</v>
      </c>
      <c r="AW8" s="68"/>
      <c r="AX8" s="68"/>
      <c r="AY8" s="68"/>
      <c r="AZ8" s="68"/>
      <c r="BA8" s="26"/>
      <c r="BB8" s="26"/>
      <c r="BC8" s="26">
        <v>1128</v>
      </c>
      <c r="BD8" s="47" t="s">
        <v>1665</v>
      </c>
    </row>
    <row r="9" spans="1:56" ht="15" thickBot="1" x14ac:dyDescent="0.35">
      <c r="B9" s="26" t="s">
        <v>1623</v>
      </c>
      <c r="C9" s="32" t="e">
        <f>EDATE(D9,D10)</f>
        <v>#VALUE!</v>
      </c>
      <c r="D9" s="116" t="str">
        <f>IF('Loan Application'!D48="","",'Loan Application'!D48)</f>
        <v/>
      </c>
      <c r="E9" s="26"/>
      <c r="F9" s="26"/>
      <c r="G9" s="26"/>
      <c r="H9" s="38" t="str">
        <f t="shared" si="0"/>
        <v/>
      </c>
      <c r="I9" s="26" t="str">
        <f t="shared" si="10"/>
        <v/>
      </c>
      <c r="J9" s="31" t="e">
        <f t="shared" si="1"/>
        <v>#VALUE!</v>
      </c>
      <c r="K9" s="26" t="str">
        <f t="shared" si="11"/>
        <v/>
      </c>
      <c r="L9" s="26" t="str">
        <f>IF(H9="","",COUNT($M$3:M9))</f>
        <v/>
      </c>
      <c r="M9" s="26" t="str">
        <f t="shared" si="12"/>
        <v/>
      </c>
      <c r="N9" s="31" t="e">
        <f t="shared" si="2"/>
        <v>#VALUE!</v>
      </c>
      <c r="O9" s="31" t="str">
        <f>IF(H9="","",IF(I9=TRUE,"",COUNTIF($I$2:I9,FALSE)+1))</f>
        <v/>
      </c>
      <c r="P9" s="26"/>
      <c r="Q9" s="31">
        <v>8</v>
      </c>
      <c r="R9" s="26" t="str">
        <f t="shared" si="13"/>
        <v/>
      </c>
      <c r="S9" s="39" t="str">
        <f t="shared" si="5"/>
        <v xml:space="preserve">Year </v>
      </c>
      <c r="T9" s="26">
        <f t="shared" si="3"/>
        <v>8</v>
      </c>
      <c r="U9" s="26" t="str">
        <f t="shared" si="14"/>
        <v/>
      </c>
      <c r="V9" s="26" t="str">
        <f t="shared" si="4"/>
        <v>Month 8</v>
      </c>
      <c r="W9" s="40" t="e">
        <f t="shared" si="15"/>
        <v>#VALUE!</v>
      </c>
      <c r="X9" s="26" t="str">
        <f t="shared" si="16"/>
        <v/>
      </c>
      <c r="Y9" s="26" t="str">
        <f t="shared" si="17"/>
        <v/>
      </c>
      <c r="Z9" s="26" t="str">
        <f>IF(U9="","",IF(AND(I9=FALSE,J9="No"),Z8,IF(AND(M8&lt;&gt;0,N8="Yes"),ROUND(-PMT(LOOKUP(W8,'Interest Rates'!$A$5:$A$302,'Interest Rates'!$D$5:$D$302)/12,($D$10-T9+1),U9),0),IF(I9=TRUE,Z8,ROUND(-PMT(VLOOKUP(O9,$A$14:$D$28,4,FALSE)/12,($D$10-T9+1),U9),0)))))</f>
        <v/>
      </c>
      <c r="AA9" s="26" t="str">
        <f t="shared" si="18"/>
        <v/>
      </c>
      <c r="AB9" s="26" t="str">
        <f t="shared" si="19"/>
        <v/>
      </c>
      <c r="AC9" s="26"/>
      <c r="AD9" s="31" t="e">
        <f t="shared" ref="AD9:AD21" si="25">AD8+1</f>
        <v>#VALUE!</v>
      </c>
      <c r="AE9" s="61" t="str">
        <f>IF($D$10="","",IF(AND($AD$7=0,COUNTIF(R:R,AD9)&gt;0),"Year "&amp;AD9+1,IF(COUNTIF(R:R,AD9)&gt;0,"Year "&amp;AD9,"")))</f>
        <v/>
      </c>
      <c r="AF9" s="62" t="str">
        <f t="shared" ref="AF9:AF21" si="26">IF(AE9="","",LEFT(AF8,4)+1&amp;"/"&amp;RIGHT(AF8,2)+1)</f>
        <v/>
      </c>
      <c r="AG9" s="63" t="str">
        <f t="shared" si="24"/>
        <v/>
      </c>
      <c r="AH9" s="56" t="str">
        <f t="shared" ref="AH9:AH21" si="27">IF(AE9="","",IF($AD$7=0,SUMIF(S:S,AE8,X:X),SUMIF(S:S,AE9,X:X)))</f>
        <v/>
      </c>
      <c r="AI9" s="64" t="str">
        <f t="shared" ref="AI9:AI21" si="28">IF(AE9="","",IF($AD$7=0,SUMIF(S:S,AE8,Y:Y),SUMIF(S:S,AE9,Y:Y)))</f>
        <v/>
      </c>
      <c r="AJ9" s="56" t="str">
        <f t="shared" si="22"/>
        <v/>
      </c>
      <c r="AK9" s="65" t="str">
        <f t="shared" si="23"/>
        <v/>
      </c>
      <c r="AL9" s="60"/>
      <c r="AM9" s="26">
        <f>COUNTIF($AP$2:AP9,AO9)</f>
        <v>8</v>
      </c>
      <c r="AN9" s="45" t="e">
        <f t="shared" si="20"/>
        <v>#VALUE!</v>
      </c>
      <c r="AO9" s="45" t="e">
        <f t="shared" si="6"/>
        <v>#VALUE!</v>
      </c>
      <c r="AP9" s="45" t="e">
        <f t="shared" si="7"/>
        <v>#VALUE!</v>
      </c>
      <c r="AQ9" s="26">
        <v>8</v>
      </c>
      <c r="AR9" s="26" t="str">
        <f t="shared" si="8"/>
        <v/>
      </c>
      <c r="AS9" s="45" t="str">
        <f t="shared" si="9"/>
        <v/>
      </c>
      <c r="AT9" s="26"/>
      <c r="AU9" s="26"/>
      <c r="AV9" s="60"/>
      <c r="AW9" s="68"/>
      <c r="AX9" s="68"/>
      <c r="AY9" s="68"/>
      <c r="AZ9" s="68"/>
      <c r="BA9" s="26"/>
      <c r="BB9" s="26"/>
      <c r="BC9" s="26">
        <v>1129</v>
      </c>
      <c r="BD9" s="47" t="s">
        <v>1666</v>
      </c>
    </row>
    <row r="10" spans="1:56" ht="15" thickBot="1" x14ac:dyDescent="0.35">
      <c r="B10" s="26" t="s">
        <v>1624</v>
      </c>
      <c r="C10" s="26"/>
      <c r="D10" s="117" t="str">
        <f>IF('Loan Application'!D33="","",VLOOKUP('Loan Application'!D33,'Data sheet'!G:H,2,FALSE))</f>
        <v/>
      </c>
      <c r="E10" s="26"/>
      <c r="F10" s="26"/>
      <c r="G10" s="26"/>
      <c r="H10" s="38" t="str">
        <f t="shared" si="0"/>
        <v/>
      </c>
      <c r="I10" s="26" t="str">
        <f t="shared" si="10"/>
        <v/>
      </c>
      <c r="J10" s="31" t="e">
        <f t="shared" si="1"/>
        <v>#VALUE!</v>
      </c>
      <c r="K10" s="26" t="str">
        <f t="shared" si="11"/>
        <v/>
      </c>
      <c r="L10" s="26" t="str">
        <f>IF(H10="","",COUNT($M$3:M10))</f>
        <v/>
      </c>
      <c r="M10" s="26" t="str">
        <f t="shared" si="12"/>
        <v/>
      </c>
      <c r="N10" s="31" t="e">
        <f t="shared" si="2"/>
        <v>#VALUE!</v>
      </c>
      <c r="O10" s="31" t="str">
        <f>IF(H10="","",IF(I10=TRUE,"",COUNTIF($I$2:I10,FALSE)+1))</f>
        <v/>
      </c>
      <c r="P10" s="26"/>
      <c r="Q10" s="31">
        <v>9</v>
      </c>
      <c r="R10" s="26" t="str">
        <f t="shared" si="13"/>
        <v/>
      </c>
      <c r="S10" s="39" t="str">
        <f t="shared" si="5"/>
        <v xml:space="preserve">Year </v>
      </c>
      <c r="T10" s="26">
        <f t="shared" si="3"/>
        <v>9</v>
      </c>
      <c r="U10" s="26" t="str">
        <f t="shared" si="14"/>
        <v/>
      </c>
      <c r="V10" s="26" t="str">
        <f t="shared" si="4"/>
        <v>Month 9</v>
      </c>
      <c r="W10" s="40" t="e">
        <f t="shared" si="15"/>
        <v>#VALUE!</v>
      </c>
      <c r="X10" s="26" t="str">
        <f t="shared" si="16"/>
        <v/>
      </c>
      <c r="Y10" s="26" t="str">
        <f t="shared" si="17"/>
        <v/>
      </c>
      <c r="Z10" s="26" t="str">
        <f>IF(U10="","",IF(AND(I10=FALSE,J10="No"),Z9,IF(AND(M9&lt;&gt;0,N9="Yes"),ROUND(-PMT(LOOKUP(W9,'Interest Rates'!$A$5:$A$302,'Interest Rates'!$D$5:$D$302)/12,($D$10-T10+1),U10),0),IF(I10=TRUE,Z9,ROUND(-PMT(VLOOKUP(O10,$A$14:$D$28,4,FALSE)/12,($D$10-T10+1),U10),0)))))</f>
        <v/>
      </c>
      <c r="AA10" s="26" t="str">
        <f t="shared" si="18"/>
        <v/>
      </c>
      <c r="AB10" s="26" t="str">
        <f t="shared" si="19"/>
        <v/>
      </c>
      <c r="AC10" s="26"/>
      <c r="AD10" s="31" t="e">
        <f t="shared" si="25"/>
        <v>#VALUE!</v>
      </c>
      <c r="AE10" s="61" t="str">
        <f t="shared" ref="AE10:AE21" si="29">IF($D$10="","",IF(AND($AD$7=0,COUNTIF(R:R,AD10)&gt;0),"Year "&amp;AD10+1,IF(COUNTIF(R:R,AD10)&gt;0,"Year "&amp;AD10,"")))</f>
        <v/>
      </c>
      <c r="AF10" s="62" t="str">
        <f t="shared" si="26"/>
        <v/>
      </c>
      <c r="AG10" s="63" t="str">
        <f t="shared" si="24"/>
        <v/>
      </c>
      <c r="AH10" s="56" t="str">
        <f t="shared" si="27"/>
        <v/>
      </c>
      <c r="AI10" s="64" t="str">
        <f t="shared" si="28"/>
        <v/>
      </c>
      <c r="AJ10" s="56" t="str">
        <f t="shared" si="22"/>
        <v/>
      </c>
      <c r="AK10" s="65" t="str">
        <f t="shared" si="23"/>
        <v/>
      </c>
      <c r="AL10" s="60"/>
      <c r="AM10" s="26">
        <f>COUNTIF($AP$2:AP10,AO10)</f>
        <v>9</v>
      </c>
      <c r="AN10" s="45" t="e">
        <f t="shared" si="20"/>
        <v>#VALUE!</v>
      </c>
      <c r="AO10" s="45" t="e">
        <f t="shared" si="6"/>
        <v>#VALUE!</v>
      </c>
      <c r="AP10" s="45" t="e">
        <f t="shared" si="7"/>
        <v>#VALUE!</v>
      </c>
      <c r="AQ10" s="26">
        <v>9</v>
      </c>
      <c r="AR10" s="26" t="str">
        <f t="shared" si="8"/>
        <v/>
      </c>
      <c r="AS10" s="45" t="str">
        <f t="shared" si="9"/>
        <v/>
      </c>
      <c r="AT10" s="26"/>
      <c r="AU10" s="26"/>
      <c r="AV10" s="26"/>
      <c r="AW10" s="31" t="str">
        <f>IF($D$10="","",IF(AR2="","","Year "&amp;AR2))</f>
        <v/>
      </c>
      <c r="AX10" s="69" t="str">
        <f>IF($D$8="","",VLOOKUP(AR2,AR:AS,2,FALSE))</f>
        <v/>
      </c>
      <c r="AY10" s="70" t="str">
        <f>IF(AW10="","",IF(AX10=MAX(W:W),"Final date",AG7-AI7))</f>
        <v/>
      </c>
      <c r="AZ10" s="71"/>
      <c r="BA10" s="72"/>
      <c r="BB10" s="26"/>
      <c r="BC10" s="26">
        <v>2000</v>
      </c>
      <c r="BD10" s="47" t="s">
        <v>1667</v>
      </c>
    </row>
    <row r="11" spans="1:56" ht="15" thickBot="1" x14ac:dyDescent="0.35">
      <c r="B11" s="26"/>
      <c r="C11" s="26"/>
      <c r="D11" s="26"/>
      <c r="E11" s="26"/>
      <c r="F11" s="26"/>
      <c r="G11" s="26"/>
      <c r="H11" s="38" t="str">
        <f t="shared" si="0"/>
        <v/>
      </c>
      <c r="I11" s="26" t="str">
        <f t="shared" si="10"/>
        <v/>
      </c>
      <c r="J11" s="31" t="e">
        <f t="shared" si="1"/>
        <v>#VALUE!</v>
      </c>
      <c r="K11" s="26" t="str">
        <f t="shared" si="11"/>
        <v/>
      </c>
      <c r="L11" s="26" t="str">
        <f>IF(H11="","",COUNT($M$3:M11))</f>
        <v/>
      </c>
      <c r="M11" s="26" t="str">
        <f t="shared" si="12"/>
        <v/>
      </c>
      <c r="N11" s="31" t="e">
        <f t="shared" si="2"/>
        <v>#VALUE!</v>
      </c>
      <c r="O11" s="31" t="str">
        <f>IF(H11="","",IF(I11=TRUE,"",COUNTIF($I$2:I11,FALSE)+1))</f>
        <v/>
      </c>
      <c r="P11" s="26"/>
      <c r="Q11" s="31">
        <v>10</v>
      </c>
      <c r="R11" s="26" t="str">
        <f t="shared" si="13"/>
        <v/>
      </c>
      <c r="S11" s="39" t="str">
        <f t="shared" si="5"/>
        <v xml:space="preserve">Year </v>
      </c>
      <c r="T11" s="26">
        <f t="shared" si="3"/>
        <v>10</v>
      </c>
      <c r="U11" s="26" t="str">
        <f t="shared" si="14"/>
        <v/>
      </c>
      <c r="V11" s="26" t="str">
        <f t="shared" si="4"/>
        <v>Month 10</v>
      </c>
      <c r="W11" s="40" t="e">
        <f t="shared" si="15"/>
        <v>#VALUE!</v>
      </c>
      <c r="X11" s="26" t="str">
        <f t="shared" si="16"/>
        <v/>
      </c>
      <c r="Y11" s="26" t="str">
        <f t="shared" si="17"/>
        <v/>
      </c>
      <c r="Z11" s="26" t="str">
        <f>IF(U11="","",IF(AND(I11=FALSE,J11="No"),Z10,IF(AND(M10&lt;&gt;0,N10="Yes"),ROUND(-PMT(LOOKUP(W10,'Interest Rates'!$A$5:$A$302,'Interest Rates'!$D$5:$D$302)/12,($D$10-T11+1),U11),0),IF(I11=TRUE,Z10,ROUND(-PMT(VLOOKUP(O11,$A$14:$D$28,4,FALSE)/12,($D$10-T11+1),U11),0)))))</f>
        <v/>
      </c>
      <c r="AA11" s="26" t="str">
        <f t="shared" si="18"/>
        <v/>
      </c>
      <c r="AB11" s="26" t="str">
        <f t="shared" si="19"/>
        <v/>
      </c>
      <c r="AC11" s="26"/>
      <c r="AD11" s="31" t="e">
        <f t="shared" si="25"/>
        <v>#VALUE!</v>
      </c>
      <c r="AE11" s="61" t="str">
        <f t="shared" si="29"/>
        <v/>
      </c>
      <c r="AF11" s="62" t="str">
        <f t="shared" si="26"/>
        <v/>
      </c>
      <c r="AG11" s="63" t="str">
        <f t="shared" si="24"/>
        <v/>
      </c>
      <c r="AH11" s="56" t="str">
        <f t="shared" si="27"/>
        <v/>
      </c>
      <c r="AI11" s="64" t="str">
        <f t="shared" si="28"/>
        <v/>
      </c>
      <c r="AJ11" s="56" t="str">
        <f t="shared" si="22"/>
        <v/>
      </c>
      <c r="AK11" s="65" t="str">
        <f t="shared" si="23"/>
        <v/>
      </c>
      <c r="AL11" s="60"/>
      <c r="AM11" s="26">
        <f>COUNTIF($AP$2:AP11,AO11)</f>
        <v>10</v>
      </c>
      <c r="AN11" s="45" t="e">
        <f t="shared" si="20"/>
        <v>#VALUE!</v>
      </c>
      <c r="AO11" s="45" t="e">
        <f t="shared" si="6"/>
        <v>#VALUE!</v>
      </c>
      <c r="AP11" s="45" t="e">
        <f t="shared" si="7"/>
        <v>#VALUE!</v>
      </c>
      <c r="AQ11" s="26">
        <v>10</v>
      </c>
      <c r="AR11" s="26" t="str">
        <f t="shared" si="8"/>
        <v/>
      </c>
      <c r="AS11" s="45" t="str">
        <f t="shared" si="9"/>
        <v/>
      </c>
      <c r="AT11" s="26"/>
      <c r="AU11" s="26"/>
      <c r="AV11" s="26"/>
      <c r="AW11" s="31" t="str">
        <f t="shared" ref="AW11:AW23" si="30">IF($D$10="","",IF(AR3="","","Year "&amp;AR3))</f>
        <v/>
      </c>
      <c r="AX11" s="69" t="str">
        <f t="shared" ref="AX11:AX46" si="31">IF($D$8="","",VLOOKUP(AR3,AR:AS,2,FALSE))</f>
        <v/>
      </c>
      <c r="AY11" s="70" t="str">
        <f>IF(AW11="","",IF(AX11=MAX(W:W),"Final date",AG8+AY10-AI8))</f>
        <v/>
      </c>
      <c r="AZ11" s="71"/>
      <c r="BA11" s="72"/>
      <c r="BB11" s="26"/>
      <c r="BC11" s="26">
        <v>2002</v>
      </c>
      <c r="BD11" s="47" t="s">
        <v>1668</v>
      </c>
    </row>
    <row r="12" spans="1:56" ht="15" thickBot="1" x14ac:dyDescent="0.35">
      <c r="A12" s="26"/>
      <c r="B12" s="26" t="s">
        <v>1625</v>
      </c>
      <c r="C12" s="26"/>
      <c r="D12" s="33" t="str">
        <f>'Data sheet'!K11</f>
        <v/>
      </c>
      <c r="E12" s="26"/>
      <c r="F12" s="26"/>
      <c r="G12" s="26"/>
      <c r="H12" s="38" t="str">
        <f t="shared" si="0"/>
        <v/>
      </c>
      <c r="I12" s="26" t="str">
        <f t="shared" si="10"/>
        <v/>
      </c>
      <c r="J12" s="31" t="e">
        <f t="shared" si="1"/>
        <v>#VALUE!</v>
      </c>
      <c r="K12" s="26" t="str">
        <f t="shared" si="11"/>
        <v/>
      </c>
      <c r="L12" s="26" t="str">
        <f>IF(H12="","",COUNT($M$3:M12))</f>
        <v/>
      </c>
      <c r="M12" s="26" t="str">
        <f t="shared" si="12"/>
        <v/>
      </c>
      <c r="N12" s="31" t="e">
        <f t="shared" si="2"/>
        <v>#VALUE!</v>
      </c>
      <c r="O12" s="31" t="str">
        <f>IF(H12="","",IF(I12=TRUE,"",COUNTIF($I$2:I12,FALSE)+1))</f>
        <v/>
      </c>
      <c r="P12" s="26"/>
      <c r="Q12" s="31">
        <v>11</v>
      </c>
      <c r="R12" s="26" t="str">
        <f t="shared" si="13"/>
        <v/>
      </c>
      <c r="S12" s="39" t="str">
        <f t="shared" si="5"/>
        <v xml:space="preserve">Year </v>
      </c>
      <c r="T12" s="26">
        <f t="shared" si="3"/>
        <v>11</v>
      </c>
      <c r="U12" s="26" t="str">
        <f t="shared" si="14"/>
        <v/>
      </c>
      <c r="V12" s="26" t="str">
        <f t="shared" si="4"/>
        <v>Month 11</v>
      </c>
      <c r="W12" s="40" t="e">
        <f t="shared" si="15"/>
        <v>#VALUE!</v>
      </c>
      <c r="X12" s="26" t="str">
        <f t="shared" si="16"/>
        <v/>
      </c>
      <c r="Y12" s="26" t="str">
        <f t="shared" si="17"/>
        <v/>
      </c>
      <c r="Z12" s="26" t="str">
        <f>IF(U12="","",IF(AND(I12=FALSE,J12="No"),Z11,IF(AND(M11&lt;&gt;0,N11="Yes"),ROUND(-PMT(LOOKUP(W11,'Interest Rates'!$A$5:$A$302,'Interest Rates'!$D$5:$D$302)/12,($D$10-T12+1),U12),0),IF(I12=TRUE,Z11,ROUND(-PMT(VLOOKUP(O12,$A$14:$D$28,4,FALSE)/12,($D$10-T12+1),U12),0)))))</f>
        <v/>
      </c>
      <c r="AA12" s="26" t="str">
        <f t="shared" si="18"/>
        <v/>
      </c>
      <c r="AB12" s="26" t="str">
        <f t="shared" si="19"/>
        <v/>
      </c>
      <c r="AC12" s="26"/>
      <c r="AD12" s="31" t="e">
        <f t="shared" si="25"/>
        <v>#VALUE!</v>
      </c>
      <c r="AE12" s="61" t="str">
        <f t="shared" si="29"/>
        <v/>
      </c>
      <c r="AF12" s="62" t="str">
        <f t="shared" si="26"/>
        <v/>
      </c>
      <c r="AG12" s="63" t="str">
        <f t="shared" si="24"/>
        <v/>
      </c>
      <c r="AH12" s="56" t="str">
        <f t="shared" si="27"/>
        <v/>
      </c>
      <c r="AI12" s="64" t="str">
        <f t="shared" si="28"/>
        <v/>
      </c>
      <c r="AJ12" s="56" t="str">
        <f t="shared" si="22"/>
        <v/>
      </c>
      <c r="AK12" s="65" t="str">
        <f t="shared" si="23"/>
        <v/>
      </c>
      <c r="AL12" s="60"/>
      <c r="AM12" s="26">
        <f>COUNTIF($AP$2:AP12,AO12)</f>
        <v>11</v>
      </c>
      <c r="AN12" s="45" t="e">
        <f t="shared" si="20"/>
        <v>#VALUE!</v>
      </c>
      <c r="AO12" s="45" t="e">
        <f t="shared" si="6"/>
        <v>#VALUE!</v>
      </c>
      <c r="AP12" s="45" t="e">
        <f t="shared" si="7"/>
        <v>#VALUE!</v>
      </c>
      <c r="AQ12" s="26">
        <v>11</v>
      </c>
      <c r="AR12" s="26" t="str">
        <f t="shared" si="8"/>
        <v/>
      </c>
      <c r="AS12" s="45" t="str">
        <f t="shared" si="9"/>
        <v/>
      </c>
      <c r="AT12" s="26"/>
      <c r="AU12" s="26"/>
      <c r="AV12" s="26"/>
      <c r="AW12" s="31" t="str">
        <f t="shared" si="30"/>
        <v/>
      </c>
      <c r="AX12" s="69" t="str">
        <f t="shared" si="31"/>
        <v/>
      </c>
      <c r="AY12" s="70" t="str">
        <f t="shared" ref="AY12:AY46" si="32">IF(AW12="","",IF(AX12=MAX(W:W),"Final date",AG9+AY11-AI9))</f>
        <v/>
      </c>
      <c r="AZ12" s="71"/>
      <c r="BA12" s="72"/>
      <c r="BB12" s="26"/>
      <c r="BC12" s="26">
        <v>2044</v>
      </c>
      <c r="BD12" s="47" t="s">
        <v>1669</v>
      </c>
    </row>
    <row r="13" spans="1:56" x14ac:dyDescent="0.3">
      <c r="A13" s="26"/>
      <c r="B13" s="26"/>
      <c r="C13" s="26"/>
      <c r="D13" s="26"/>
      <c r="E13" s="26"/>
      <c r="F13" s="26"/>
      <c r="G13" s="26"/>
      <c r="H13" s="38" t="str">
        <f t="shared" si="0"/>
        <v/>
      </c>
      <c r="I13" s="26" t="str">
        <f t="shared" si="10"/>
        <v/>
      </c>
      <c r="J13" s="31" t="e">
        <f t="shared" si="1"/>
        <v>#VALUE!</v>
      </c>
      <c r="K13" s="26" t="str">
        <f t="shared" si="11"/>
        <v/>
      </c>
      <c r="L13" s="26" t="str">
        <f>IF(H13="","",COUNT($M$3:M13))</f>
        <v/>
      </c>
      <c r="M13" s="26" t="str">
        <f t="shared" si="12"/>
        <v/>
      </c>
      <c r="N13" s="31" t="e">
        <f t="shared" si="2"/>
        <v>#VALUE!</v>
      </c>
      <c r="O13" s="31" t="str">
        <f>IF(H13="","",IF(I13=TRUE,"",COUNTIF($I$2:I13,FALSE)+1))</f>
        <v/>
      </c>
      <c r="P13" s="26"/>
      <c r="Q13" s="31">
        <v>12</v>
      </c>
      <c r="R13" s="26" t="str">
        <f t="shared" si="13"/>
        <v/>
      </c>
      <c r="S13" s="39" t="str">
        <f t="shared" si="5"/>
        <v xml:space="preserve">Year </v>
      </c>
      <c r="T13" s="26">
        <f t="shared" si="3"/>
        <v>12</v>
      </c>
      <c r="U13" s="26" t="str">
        <f t="shared" si="14"/>
        <v/>
      </c>
      <c r="V13" s="26" t="str">
        <f t="shared" si="4"/>
        <v>Month 12</v>
      </c>
      <c r="W13" s="40" t="e">
        <f t="shared" si="15"/>
        <v>#VALUE!</v>
      </c>
      <c r="X13" s="26" t="str">
        <f t="shared" si="16"/>
        <v/>
      </c>
      <c r="Y13" s="26" t="str">
        <f t="shared" si="17"/>
        <v/>
      </c>
      <c r="Z13" s="26" t="str">
        <f>IF(U13="","",IF(AND(I13=FALSE,J13="No"),Z12,IF(AND(M12&lt;&gt;0,N12="Yes"),ROUND(-PMT(LOOKUP(W12,'Interest Rates'!$A$5:$A$302,'Interest Rates'!$D$5:$D$302)/12,($D$10-T13+1),U13),0),IF(I13=TRUE,Z12,ROUND(-PMT(VLOOKUP(O13,$A$14:$D$28,4,FALSE)/12,($D$10-T13+1),U13),0)))))</f>
        <v/>
      </c>
      <c r="AA13" s="26" t="str">
        <f t="shared" si="18"/>
        <v/>
      </c>
      <c r="AB13" s="26" t="str">
        <f t="shared" si="19"/>
        <v/>
      </c>
      <c r="AC13" s="26"/>
      <c r="AD13" s="31" t="e">
        <f t="shared" si="25"/>
        <v>#VALUE!</v>
      </c>
      <c r="AE13" s="61" t="str">
        <f t="shared" si="29"/>
        <v/>
      </c>
      <c r="AF13" s="62" t="str">
        <f t="shared" si="26"/>
        <v/>
      </c>
      <c r="AG13" s="63" t="str">
        <f t="shared" si="24"/>
        <v/>
      </c>
      <c r="AH13" s="56" t="str">
        <f t="shared" si="27"/>
        <v/>
      </c>
      <c r="AI13" s="64" t="str">
        <f t="shared" si="28"/>
        <v/>
      </c>
      <c r="AJ13" s="56" t="str">
        <f t="shared" si="22"/>
        <v/>
      </c>
      <c r="AK13" s="65" t="str">
        <f t="shared" si="23"/>
        <v/>
      </c>
      <c r="AL13" s="60"/>
      <c r="AM13" s="26">
        <f>COUNTIF($AP$2:AP13,AO13)</f>
        <v>12</v>
      </c>
      <c r="AN13" s="45" t="e">
        <f t="shared" si="20"/>
        <v>#VALUE!</v>
      </c>
      <c r="AO13" s="45" t="e">
        <f t="shared" si="6"/>
        <v>#VALUE!</v>
      </c>
      <c r="AP13" s="45" t="e">
        <f t="shared" si="7"/>
        <v>#VALUE!</v>
      </c>
      <c r="AQ13" s="26">
        <v>12</v>
      </c>
      <c r="AR13" s="26" t="str">
        <f t="shared" si="8"/>
        <v/>
      </c>
      <c r="AS13" s="45" t="str">
        <f t="shared" si="9"/>
        <v/>
      </c>
      <c r="AT13" s="26"/>
      <c r="AU13" s="26"/>
      <c r="AV13" s="71"/>
      <c r="AW13" s="31" t="str">
        <f t="shared" si="30"/>
        <v/>
      </c>
      <c r="AX13" s="69" t="str">
        <f t="shared" si="31"/>
        <v/>
      </c>
      <c r="AY13" s="70" t="str">
        <f t="shared" si="32"/>
        <v/>
      </c>
      <c r="AZ13" s="71"/>
      <c r="BA13" s="72"/>
      <c r="BB13" s="26"/>
      <c r="BC13" s="26">
        <v>2062</v>
      </c>
      <c r="BD13" s="47" t="s">
        <v>72</v>
      </c>
    </row>
    <row r="14" spans="1:56" x14ac:dyDescent="0.3">
      <c r="A14" s="26"/>
      <c r="B14" s="111" t="s">
        <v>1626</v>
      </c>
      <c r="C14" s="112"/>
      <c r="D14" s="112"/>
      <c r="E14" s="111"/>
      <c r="F14" s="26"/>
      <c r="G14" s="26"/>
      <c r="H14" s="38" t="str">
        <f t="shared" si="0"/>
        <v/>
      </c>
      <c r="I14" s="26" t="str">
        <f t="shared" si="10"/>
        <v/>
      </c>
      <c r="J14" s="31" t="e">
        <f t="shared" si="1"/>
        <v>#VALUE!</v>
      </c>
      <c r="K14" s="26" t="str">
        <f t="shared" si="11"/>
        <v/>
      </c>
      <c r="L14" s="26" t="str">
        <f>IF(H14="","",COUNT($M$3:M14))</f>
        <v/>
      </c>
      <c r="M14" s="26" t="str">
        <f t="shared" si="12"/>
        <v/>
      </c>
      <c r="N14" s="31" t="e">
        <f t="shared" si="2"/>
        <v>#VALUE!</v>
      </c>
      <c r="O14" s="31" t="str">
        <f>IF(H14="","",IF(I14=TRUE,"",COUNTIF($I$2:I14,FALSE)+1))</f>
        <v/>
      </c>
      <c r="P14" s="26"/>
      <c r="Q14" s="31">
        <v>13</v>
      </c>
      <c r="R14" s="26" t="str">
        <f t="shared" si="13"/>
        <v/>
      </c>
      <c r="S14" s="39" t="str">
        <f t="shared" si="5"/>
        <v xml:space="preserve">Year </v>
      </c>
      <c r="T14" s="26">
        <f t="shared" si="3"/>
        <v>13</v>
      </c>
      <c r="U14" s="26" t="str">
        <f t="shared" si="14"/>
        <v/>
      </c>
      <c r="V14" s="26" t="str">
        <f t="shared" si="4"/>
        <v>Month 13</v>
      </c>
      <c r="W14" s="40" t="e">
        <f t="shared" si="15"/>
        <v>#VALUE!</v>
      </c>
      <c r="X14" s="26" t="str">
        <f t="shared" si="16"/>
        <v/>
      </c>
      <c r="Y14" s="26" t="str">
        <f t="shared" si="17"/>
        <v/>
      </c>
      <c r="Z14" s="26" t="str">
        <f>IF(U14="","",IF(AND(I14=FALSE,J14="No"),Z13,IF(AND(M13&lt;&gt;0,N13="Yes"),ROUND(-PMT(LOOKUP(W13,'Interest Rates'!$A$5:$A$302,'Interest Rates'!$D$5:$D$302)/12,($D$10-T14+1),U14),0),IF(I14=TRUE,Z13,ROUND(-PMT(VLOOKUP(O14,$A$14:$D$28,4,FALSE)/12,($D$10-T14+1),U14),0)))))</f>
        <v/>
      </c>
      <c r="AA14" s="26" t="str">
        <f t="shared" si="18"/>
        <v/>
      </c>
      <c r="AB14" s="26" t="str">
        <f t="shared" si="19"/>
        <v/>
      </c>
      <c r="AC14" s="26"/>
      <c r="AD14" s="31" t="e">
        <f t="shared" si="25"/>
        <v>#VALUE!</v>
      </c>
      <c r="AE14" s="61" t="str">
        <f t="shared" si="29"/>
        <v/>
      </c>
      <c r="AF14" s="62" t="str">
        <f t="shared" si="26"/>
        <v/>
      </c>
      <c r="AG14" s="63" t="str">
        <f t="shared" si="24"/>
        <v/>
      </c>
      <c r="AH14" s="56" t="str">
        <f t="shared" si="27"/>
        <v/>
      </c>
      <c r="AI14" s="64" t="str">
        <f t="shared" si="28"/>
        <v/>
      </c>
      <c r="AJ14" s="56" t="str">
        <f t="shared" si="22"/>
        <v/>
      </c>
      <c r="AK14" s="65" t="str">
        <f t="shared" si="23"/>
        <v/>
      </c>
      <c r="AL14" s="60"/>
      <c r="AM14" s="26">
        <f>COUNTIF($AP$2:AP14,AO14)</f>
        <v>13</v>
      </c>
      <c r="AN14" s="45" t="e">
        <f t="shared" si="20"/>
        <v>#VALUE!</v>
      </c>
      <c r="AO14" s="45" t="e">
        <f t="shared" si="6"/>
        <v>#VALUE!</v>
      </c>
      <c r="AP14" s="45" t="e">
        <f t="shared" si="7"/>
        <v>#VALUE!</v>
      </c>
      <c r="AQ14" s="26">
        <v>13</v>
      </c>
      <c r="AR14" s="26" t="str">
        <f t="shared" si="8"/>
        <v/>
      </c>
      <c r="AS14" s="45" t="str">
        <f t="shared" si="9"/>
        <v/>
      </c>
      <c r="AT14" s="26"/>
      <c r="AU14" s="26"/>
      <c r="AV14" s="71"/>
      <c r="AW14" s="31" t="str">
        <f t="shared" si="30"/>
        <v/>
      </c>
      <c r="AX14" s="69" t="str">
        <f t="shared" si="31"/>
        <v/>
      </c>
      <c r="AY14" s="70" t="str">
        <f t="shared" si="32"/>
        <v/>
      </c>
      <c r="AZ14" s="71"/>
      <c r="BA14" s="72"/>
      <c r="BB14" s="26"/>
      <c r="BC14" s="26">
        <v>2065</v>
      </c>
      <c r="BD14" s="47" t="s">
        <v>1670</v>
      </c>
    </row>
    <row r="15" spans="1:56" x14ac:dyDescent="0.3">
      <c r="A15" s="26"/>
      <c r="B15" s="109" t="s">
        <v>1627</v>
      </c>
      <c r="C15" s="109" t="s">
        <v>1632</v>
      </c>
      <c r="D15" s="109" t="s">
        <v>1633</v>
      </c>
      <c r="E15" s="111"/>
      <c r="F15" s="26"/>
      <c r="G15" s="31" t="s">
        <v>1634</v>
      </c>
      <c r="H15" s="38" t="str">
        <f t="shared" si="0"/>
        <v/>
      </c>
      <c r="I15" s="26" t="str">
        <f t="shared" si="10"/>
        <v/>
      </c>
      <c r="J15" s="31" t="e">
        <f t="shared" si="1"/>
        <v>#VALUE!</v>
      </c>
      <c r="K15" s="26" t="str">
        <f t="shared" si="11"/>
        <v/>
      </c>
      <c r="L15" s="26" t="str">
        <f>IF(H15="","",COUNT($M$3:M15))</f>
        <v/>
      </c>
      <c r="M15" s="26" t="str">
        <f t="shared" si="12"/>
        <v/>
      </c>
      <c r="N15" s="31" t="e">
        <f t="shared" si="2"/>
        <v>#VALUE!</v>
      </c>
      <c r="O15" s="31" t="str">
        <f>IF(H15="","",IF(I15=TRUE,"",COUNTIF($I$2:I15,FALSE)+1))</f>
        <v/>
      </c>
      <c r="P15" s="26"/>
      <c r="Q15" s="31">
        <v>14</v>
      </c>
      <c r="R15" s="26" t="str">
        <f t="shared" si="13"/>
        <v/>
      </c>
      <c r="S15" s="39" t="str">
        <f t="shared" si="5"/>
        <v xml:space="preserve">Year </v>
      </c>
      <c r="T15" s="26">
        <f t="shared" si="3"/>
        <v>14</v>
      </c>
      <c r="U15" s="26" t="str">
        <f t="shared" si="14"/>
        <v/>
      </c>
      <c r="V15" s="26" t="str">
        <f t="shared" si="4"/>
        <v>Month 14</v>
      </c>
      <c r="W15" s="40" t="e">
        <f t="shared" si="15"/>
        <v>#VALUE!</v>
      </c>
      <c r="X15" s="26" t="str">
        <f t="shared" si="16"/>
        <v/>
      </c>
      <c r="Y15" s="26" t="str">
        <f t="shared" si="17"/>
        <v/>
      </c>
      <c r="Z15" s="26" t="str">
        <f>IF(U15="","",IF(AND(I15=FALSE,J15="No"),Z14,IF(AND(M14&lt;&gt;0,N14="Yes"),ROUND(-PMT(LOOKUP(W14,'Interest Rates'!$A$5:$A$302,'Interest Rates'!$D$5:$D$302)/12,($D$10-T15+1),U15),0),IF(I15=TRUE,Z14,ROUND(-PMT(VLOOKUP(O15,$A$14:$D$28,4,FALSE)/12,($D$10-T15+1),U15),0)))))</f>
        <v/>
      </c>
      <c r="AA15" s="26" t="str">
        <f t="shared" si="18"/>
        <v/>
      </c>
      <c r="AB15" s="26" t="str">
        <f t="shared" si="19"/>
        <v/>
      </c>
      <c r="AC15" s="26"/>
      <c r="AD15" s="31" t="e">
        <f t="shared" si="25"/>
        <v>#VALUE!</v>
      </c>
      <c r="AE15" s="61" t="str">
        <f t="shared" si="29"/>
        <v/>
      </c>
      <c r="AF15" s="62" t="str">
        <f t="shared" si="26"/>
        <v/>
      </c>
      <c r="AG15" s="63" t="str">
        <f t="shared" si="24"/>
        <v/>
      </c>
      <c r="AH15" s="56" t="str">
        <f t="shared" si="27"/>
        <v/>
      </c>
      <c r="AI15" s="64" t="str">
        <f t="shared" si="28"/>
        <v/>
      </c>
      <c r="AJ15" s="56" t="str">
        <f t="shared" si="22"/>
        <v/>
      </c>
      <c r="AK15" s="65" t="str">
        <f t="shared" si="23"/>
        <v/>
      </c>
      <c r="AL15" s="60"/>
      <c r="AM15" s="26">
        <f>COUNTIF($AP$2:AP15,AO15)</f>
        <v>14</v>
      </c>
      <c r="AN15" s="45" t="e">
        <f t="shared" si="20"/>
        <v>#VALUE!</v>
      </c>
      <c r="AO15" s="45" t="e">
        <f t="shared" si="6"/>
        <v>#VALUE!</v>
      </c>
      <c r="AP15" s="45" t="e">
        <f t="shared" si="7"/>
        <v>#VALUE!</v>
      </c>
      <c r="AQ15" s="26">
        <v>14</v>
      </c>
      <c r="AR15" s="26" t="str">
        <f t="shared" si="8"/>
        <v/>
      </c>
      <c r="AS15" s="45" t="str">
        <f t="shared" si="9"/>
        <v/>
      </c>
      <c r="AT15" s="26"/>
      <c r="AU15" s="26"/>
      <c r="AV15" s="71"/>
      <c r="AW15" s="31" t="str">
        <f t="shared" si="30"/>
        <v/>
      </c>
      <c r="AX15" s="69" t="str">
        <f t="shared" si="31"/>
        <v/>
      </c>
      <c r="AY15" s="70" t="str">
        <f t="shared" si="32"/>
        <v/>
      </c>
      <c r="AZ15" s="71"/>
      <c r="BA15" s="72"/>
      <c r="BB15" s="26"/>
      <c r="BC15" s="26">
        <v>2066</v>
      </c>
      <c r="BD15" s="47" t="s">
        <v>79</v>
      </c>
    </row>
    <row r="16" spans="1:56" x14ac:dyDescent="0.3">
      <c r="A16" s="26">
        <v>1</v>
      </c>
      <c r="B16" s="113" t="str">
        <f>IF(D9="","",D9)</f>
        <v/>
      </c>
      <c r="C16" s="111" t="str">
        <f>IF(B16="","",IF(B17="",B16+5000,B17-1))</f>
        <v/>
      </c>
      <c r="D16" s="111" t="str">
        <f>IFERROR(LOOKUP(B16,'Interest Rates'!$A$3:D300),"")</f>
        <v/>
      </c>
      <c r="E16" s="111"/>
      <c r="F16" s="26"/>
      <c r="G16" s="73" t="e">
        <f>(D16/365.14)</f>
        <v>#VALUE!</v>
      </c>
      <c r="H16" s="38" t="str">
        <f t="shared" si="0"/>
        <v/>
      </c>
      <c r="I16" s="26" t="str">
        <f t="shared" si="10"/>
        <v/>
      </c>
      <c r="J16" s="31" t="e">
        <f t="shared" si="1"/>
        <v>#VALUE!</v>
      </c>
      <c r="K16" s="26" t="str">
        <f t="shared" si="11"/>
        <v/>
      </c>
      <c r="L16" s="26" t="str">
        <f>IF(H16="","",COUNT($M$3:M16))</f>
        <v/>
      </c>
      <c r="M16" s="26" t="str">
        <f t="shared" si="12"/>
        <v/>
      </c>
      <c r="N16" s="31" t="e">
        <f t="shared" si="2"/>
        <v>#VALUE!</v>
      </c>
      <c r="O16" s="31" t="str">
        <f>IF(H16="","",IF(I16=TRUE,"",COUNTIF($I$2:I16,FALSE)+1))</f>
        <v/>
      </c>
      <c r="P16" s="26"/>
      <c r="Q16" s="31">
        <v>15</v>
      </c>
      <c r="R16" s="26" t="str">
        <f t="shared" si="13"/>
        <v/>
      </c>
      <c r="S16" s="39" t="str">
        <f t="shared" si="5"/>
        <v xml:space="preserve">Year </v>
      </c>
      <c r="T16" s="26">
        <f t="shared" si="3"/>
        <v>15</v>
      </c>
      <c r="U16" s="26" t="str">
        <f t="shared" si="14"/>
        <v/>
      </c>
      <c r="V16" s="26" t="str">
        <f t="shared" si="4"/>
        <v>Month 15</v>
      </c>
      <c r="W16" s="40" t="e">
        <f t="shared" si="15"/>
        <v>#VALUE!</v>
      </c>
      <c r="X16" s="26" t="str">
        <f t="shared" si="16"/>
        <v/>
      </c>
      <c r="Y16" s="26" t="str">
        <f t="shared" si="17"/>
        <v/>
      </c>
      <c r="Z16" s="26" t="str">
        <f>IF(U16="","",IF(AND(I16=FALSE,J16="No"),Z15,IF(AND(M15&lt;&gt;0,N15="Yes"),ROUND(-PMT(LOOKUP(W15,'Interest Rates'!$A$5:$A$302,'Interest Rates'!$D$5:$D$302)/12,($D$10-T16+1),U16),0),IF(I16=TRUE,Z15,ROUND(-PMT(VLOOKUP(O16,$A$14:$D$28,4,FALSE)/12,($D$10-T16+1),U16),0)))))</f>
        <v/>
      </c>
      <c r="AA16" s="26" t="str">
        <f t="shared" si="18"/>
        <v/>
      </c>
      <c r="AB16" s="26" t="str">
        <f t="shared" si="19"/>
        <v/>
      </c>
      <c r="AC16" s="26"/>
      <c r="AD16" s="31" t="e">
        <f t="shared" si="25"/>
        <v>#VALUE!</v>
      </c>
      <c r="AE16" s="61" t="str">
        <f t="shared" si="29"/>
        <v/>
      </c>
      <c r="AF16" s="62" t="str">
        <f t="shared" si="26"/>
        <v/>
      </c>
      <c r="AG16" s="63" t="str">
        <f t="shared" si="24"/>
        <v/>
      </c>
      <c r="AH16" s="56" t="str">
        <f t="shared" si="27"/>
        <v/>
      </c>
      <c r="AI16" s="64" t="str">
        <f t="shared" si="28"/>
        <v/>
      </c>
      <c r="AJ16" s="56" t="str">
        <f t="shared" si="22"/>
        <v/>
      </c>
      <c r="AK16" s="65" t="str">
        <f t="shared" si="23"/>
        <v/>
      </c>
      <c r="AL16" s="60"/>
      <c r="AM16" s="26">
        <f>COUNTIF($AP$2:AP16,AO16)</f>
        <v>15</v>
      </c>
      <c r="AN16" s="45" t="e">
        <f t="shared" si="20"/>
        <v>#VALUE!</v>
      </c>
      <c r="AO16" s="45" t="e">
        <f t="shared" si="6"/>
        <v>#VALUE!</v>
      </c>
      <c r="AP16" s="45" t="e">
        <f t="shared" si="7"/>
        <v>#VALUE!</v>
      </c>
      <c r="AQ16" s="26">
        <v>15</v>
      </c>
      <c r="AR16" s="26" t="str">
        <f t="shared" si="8"/>
        <v/>
      </c>
      <c r="AS16" s="45" t="str">
        <f t="shared" si="9"/>
        <v/>
      </c>
      <c r="AT16" s="26"/>
      <c r="AU16" s="26"/>
      <c r="AV16" s="74"/>
      <c r="AW16" s="31" t="str">
        <f t="shared" si="30"/>
        <v/>
      </c>
      <c r="AX16" s="69" t="str">
        <f t="shared" si="31"/>
        <v/>
      </c>
      <c r="AY16" s="70" t="str">
        <f t="shared" si="32"/>
        <v/>
      </c>
      <c r="AZ16" s="71"/>
      <c r="BA16" s="72"/>
      <c r="BB16" s="26"/>
      <c r="BC16" s="26">
        <v>2074</v>
      </c>
      <c r="BD16" s="47" t="s">
        <v>1671</v>
      </c>
    </row>
    <row r="17" spans="1:56" x14ac:dyDescent="0.3">
      <c r="A17" s="26">
        <v>2</v>
      </c>
      <c r="B17" s="111" t="str">
        <f>IFERROR(IF(INDEX('Interest Rates'!A$3:A$500,MATCH(B16,'Interest Rates'!A$3:A$500)+1)=0,"",INDEX('Interest Rates'!A$3:A$500,MATCH(B16,'Interest Rates'!A$3:A$500)+1)),"")</f>
        <v/>
      </c>
      <c r="C17" s="111" t="str">
        <f>IF(B17="","",IF(B18="",B17+5000,B18-1))</f>
        <v/>
      </c>
      <c r="D17" s="111" t="str">
        <f>IFERROR(LOOKUP(B17,'Interest Rates'!$A$4:A301,'Interest Rates'!$D$4:D301),"")</f>
        <v/>
      </c>
      <c r="E17" s="111"/>
      <c r="F17" s="26"/>
      <c r="G17" s="73" t="str">
        <f t="shared" ref="G17:G28" si="33">IF(B17="","",(D17/365.14))</f>
        <v/>
      </c>
      <c r="H17" s="38" t="str">
        <f t="shared" si="0"/>
        <v/>
      </c>
      <c r="I17" s="26" t="str">
        <f t="shared" si="10"/>
        <v/>
      </c>
      <c r="J17" s="31" t="e">
        <f t="shared" si="1"/>
        <v>#VALUE!</v>
      </c>
      <c r="K17" s="26" t="str">
        <f t="shared" si="11"/>
        <v/>
      </c>
      <c r="L17" s="26" t="str">
        <f>IF(H17="","",COUNT($M$3:M17))</f>
        <v/>
      </c>
      <c r="M17" s="26" t="str">
        <f t="shared" si="12"/>
        <v/>
      </c>
      <c r="N17" s="31" t="e">
        <f t="shared" si="2"/>
        <v>#VALUE!</v>
      </c>
      <c r="O17" s="31" t="str">
        <f>IF(H17="","",IF(I17=TRUE,"",COUNTIF($I$2:I17,FALSE)+1))</f>
        <v/>
      </c>
      <c r="P17" s="26"/>
      <c r="Q17" s="31">
        <v>16</v>
      </c>
      <c r="R17" s="26" t="str">
        <f t="shared" si="13"/>
        <v/>
      </c>
      <c r="S17" s="39" t="str">
        <f t="shared" si="5"/>
        <v xml:space="preserve">Year </v>
      </c>
      <c r="T17" s="26">
        <f t="shared" si="3"/>
        <v>16</v>
      </c>
      <c r="U17" s="26" t="str">
        <f t="shared" si="14"/>
        <v/>
      </c>
      <c r="V17" s="26" t="str">
        <f t="shared" si="4"/>
        <v>Month 16</v>
      </c>
      <c r="W17" s="40" t="e">
        <f t="shared" si="15"/>
        <v>#VALUE!</v>
      </c>
      <c r="X17" s="26" t="str">
        <f t="shared" si="16"/>
        <v/>
      </c>
      <c r="Y17" s="26" t="str">
        <f t="shared" si="17"/>
        <v/>
      </c>
      <c r="Z17" s="26" t="str">
        <f>IF(U17="","",IF(AND(I17=FALSE,J17="No"),Z16,IF(AND(M16&lt;&gt;0,N16="Yes"),ROUND(-PMT(LOOKUP(W16,'Interest Rates'!$A$5:$A$302,'Interest Rates'!$D$5:$D$302)/12,($D$10-T17+1),U17),0),IF(I17=TRUE,Z16,ROUND(-PMT(VLOOKUP(O17,$A$14:$D$28,4,FALSE)/12,($D$10-T17+1),U17),0)))))</f>
        <v/>
      </c>
      <c r="AA17" s="26" t="str">
        <f t="shared" si="18"/>
        <v/>
      </c>
      <c r="AB17" s="26" t="str">
        <f t="shared" si="19"/>
        <v/>
      </c>
      <c r="AC17" s="26"/>
      <c r="AD17" s="31" t="e">
        <f t="shared" si="25"/>
        <v>#VALUE!</v>
      </c>
      <c r="AE17" s="61" t="str">
        <f t="shared" si="29"/>
        <v/>
      </c>
      <c r="AF17" s="62" t="str">
        <f t="shared" si="26"/>
        <v/>
      </c>
      <c r="AG17" s="63" t="str">
        <f t="shared" si="24"/>
        <v/>
      </c>
      <c r="AH17" s="56" t="str">
        <f t="shared" si="27"/>
        <v/>
      </c>
      <c r="AI17" s="64" t="str">
        <f t="shared" si="28"/>
        <v/>
      </c>
      <c r="AJ17" s="56" t="str">
        <f t="shared" si="22"/>
        <v/>
      </c>
      <c r="AK17" s="65" t="str">
        <f t="shared" si="23"/>
        <v/>
      </c>
      <c r="AL17" s="60"/>
      <c r="AM17" s="26">
        <f>COUNTIF($AP$2:AP17,AO17)</f>
        <v>16</v>
      </c>
      <c r="AN17" s="45" t="e">
        <f t="shared" si="20"/>
        <v>#VALUE!</v>
      </c>
      <c r="AO17" s="45" t="e">
        <f t="shared" si="6"/>
        <v>#VALUE!</v>
      </c>
      <c r="AP17" s="45" t="e">
        <f t="shared" si="7"/>
        <v>#VALUE!</v>
      </c>
      <c r="AQ17" s="26">
        <v>16</v>
      </c>
      <c r="AR17" s="26" t="str">
        <f t="shared" si="8"/>
        <v/>
      </c>
      <c r="AS17" s="45" t="str">
        <f t="shared" si="9"/>
        <v/>
      </c>
      <c r="AT17" s="26"/>
      <c r="AU17" s="26"/>
      <c r="AV17" s="71"/>
      <c r="AW17" s="31" t="str">
        <f t="shared" si="30"/>
        <v/>
      </c>
      <c r="AX17" s="69" t="str">
        <f t="shared" si="31"/>
        <v/>
      </c>
      <c r="AY17" s="70" t="str">
        <f t="shared" si="32"/>
        <v/>
      </c>
      <c r="AZ17" s="71"/>
      <c r="BA17" s="72"/>
      <c r="BB17" s="26"/>
      <c r="BC17" s="26">
        <v>2079</v>
      </c>
      <c r="BD17" s="47" t="s">
        <v>1672</v>
      </c>
    </row>
    <row r="18" spans="1:56" x14ac:dyDescent="0.3">
      <c r="A18" s="26">
        <v>3</v>
      </c>
      <c r="B18" s="111" t="str">
        <f>IFERROR(IF(INDEX('Interest Rates'!A$3:A$500,MATCH(B17,'Interest Rates'!A$3:A$500)+1)=0,"",INDEX('Interest Rates'!A$3:A$500,MATCH(B17,'Interest Rates'!A$3:A$500)+1)),"")</f>
        <v/>
      </c>
      <c r="C18" s="111" t="str">
        <f t="shared" ref="C18:C28" si="34">IF(B18="","",IF(B19="",B18+5000,B19-1))</f>
        <v/>
      </c>
      <c r="D18" s="111" t="str">
        <f>IFERROR(LOOKUP(B18,'Interest Rates'!$A$4:A302,'Interest Rates'!$D$4:D302),"")</f>
        <v/>
      </c>
      <c r="E18" s="111"/>
      <c r="F18" s="26"/>
      <c r="G18" s="73" t="str">
        <f t="shared" si="33"/>
        <v/>
      </c>
      <c r="H18" s="38" t="str">
        <f t="shared" si="0"/>
        <v/>
      </c>
      <c r="I18" s="26" t="str">
        <f t="shared" si="10"/>
        <v/>
      </c>
      <c r="J18" s="31" t="e">
        <f t="shared" si="1"/>
        <v>#VALUE!</v>
      </c>
      <c r="K18" s="26" t="str">
        <f t="shared" si="11"/>
        <v/>
      </c>
      <c r="L18" s="26" t="str">
        <f>IF(H18="","",COUNT($M$3:M18))</f>
        <v/>
      </c>
      <c r="M18" s="26" t="str">
        <f t="shared" si="12"/>
        <v/>
      </c>
      <c r="N18" s="31" t="e">
        <f t="shared" si="2"/>
        <v>#VALUE!</v>
      </c>
      <c r="O18" s="31" t="str">
        <f>IF(H18="","",IF(I18=TRUE,"",COUNTIF($I$2:I18,FALSE)+1))</f>
        <v/>
      </c>
      <c r="P18" s="26"/>
      <c r="Q18" s="31">
        <v>17</v>
      </c>
      <c r="R18" s="26" t="str">
        <f t="shared" si="13"/>
        <v/>
      </c>
      <c r="S18" s="39" t="str">
        <f t="shared" si="5"/>
        <v xml:space="preserve">Year </v>
      </c>
      <c r="T18" s="26">
        <f t="shared" si="3"/>
        <v>17</v>
      </c>
      <c r="U18" s="26" t="str">
        <f t="shared" si="14"/>
        <v/>
      </c>
      <c r="V18" s="26" t="str">
        <f t="shared" si="4"/>
        <v>Month 17</v>
      </c>
      <c r="W18" s="40" t="e">
        <f t="shared" si="15"/>
        <v>#VALUE!</v>
      </c>
      <c r="X18" s="26" t="str">
        <f t="shared" si="16"/>
        <v/>
      </c>
      <c r="Y18" s="26" t="str">
        <f t="shared" si="17"/>
        <v/>
      </c>
      <c r="Z18" s="26" t="str">
        <f>IF(U18="","",IF(AND(I18=FALSE,J18="No"),Z17,IF(AND(M17&lt;&gt;0,N17="Yes"),ROUND(-PMT(LOOKUP(W17,'Interest Rates'!$A$5:$A$302,'Interest Rates'!$D$5:$D$302)/12,($D$10-T18+1),U18),0),IF(I18=TRUE,Z17,ROUND(-PMT(VLOOKUP(O18,$A$14:$D$28,4,FALSE)/12,($D$10-T18+1),U18),0)))))</f>
        <v/>
      </c>
      <c r="AA18" s="26" t="str">
        <f t="shared" si="18"/>
        <v/>
      </c>
      <c r="AB18" s="26" t="str">
        <f t="shared" si="19"/>
        <v/>
      </c>
      <c r="AC18" s="26"/>
      <c r="AD18" s="31" t="e">
        <f t="shared" si="25"/>
        <v>#VALUE!</v>
      </c>
      <c r="AE18" s="61" t="str">
        <f t="shared" si="29"/>
        <v/>
      </c>
      <c r="AF18" s="62" t="str">
        <f t="shared" si="26"/>
        <v/>
      </c>
      <c r="AG18" s="63" t="str">
        <f t="shared" si="24"/>
        <v/>
      </c>
      <c r="AH18" s="56" t="str">
        <f t="shared" si="27"/>
        <v/>
      </c>
      <c r="AI18" s="64" t="str">
        <f t="shared" si="28"/>
        <v/>
      </c>
      <c r="AJ18" s="56" t="str">
        <f t="shared" si="22"/>
        <v/>
      </c>
      <c r="AK18" s="65" t="str">
        <f t="shared" si="23"/>
        <v/>
      </c>
      <c r="AL18" s="60"/>
      <c r="AM18" s="26">
        <f>COUNTIF($AP$2:AP18,AO18)</f>
        <v>17</v>
      </c>
      <c r="AN18" s="45" t="e">
        <f t="shared" si="20"/>
        <v>#VALUE!</v>
      </c>
      <c r="AO18" s="45" t="e">
        <f t="shared" si="6"/>
        <v>#VALUE!</v>
      </c>
      <c r="AP18" s="45" t="e">
        <f t="shared" si="7"/>
        <v>#VALUE!</v>
      </c>
      <c r="AQ18" s="26">
        <v>17</v>
      </c>
      <c r="AR18" s="26" t="str">
        <f t="shared" si="8"/>
        <v/>
      </c>
      <c r="AS18" s="45" t="str">
        <f t="shared" si="9"/>
        <v/>
      </c>
      <c r="AT18" s="26"/>
      <c r="AU18" s="26"/>
      <c r="AV18" s="71"/>
      <c r="AW18" s="31" t="str">
        <f t="shared" si="30"/>
        <v/>
      </c>
      <c r="AX18" s="69" t="str">
        <f t="shared" si="31"/>
        <v/>
      </c>
      <c r="AY18" s="70" t="str">
        <f t="shared" si="32"/>
        <v/>
      </c>
      <c r="AZ18" s="71"/>
      <c r="BA18" s="72"/>
      <c r="BB18" s="26"/>
      <c r="BC18" s="26">
        <v>2088</v>
      </c>
      <c r="BD18" s="47" t="s">
        <v>90</v>
      </c>
    </row>
    <row r="19" spans="1:56" x14ac:dyDescent="0.3">
      <c r="A19" s="26">
        <v>4</v>
      </c>
      <c r="B19" s="111" t="str">
        <f>IFERROR(IF(INDEX('Interest Rates'!A$3:A$500,MATCH(B18,'Interest Rates'!A$3:A$500)+1)=0,"",INDEX('Interest Rates'!A$3:A$500,MATCH(B18,'Interest Rates'!A$3:A$500)+1)),"")</f>
        <v/>
      </c>
      <c r="C19" s="111" t="str">
        <f t="shared" si="34"/>
        <v/>
      </c>
      <c r="D19" s="111" t="str">
        <f>IFERROR(LOOKUP(B19,'Interest Rates'!$A$4:A303,'Interest Rates'!$D$4:D303),"")</f>
        <v/>
      </c>
      <c r="E19" s="111"/>
      <c r="F19" s="26"/>
      <c r="G19" s="73" t="str">
        <f t="shared" si="33"/>
        <v/>
      </c>
      <c r="H19" s="38" t="str">
        <f t="shared" si="0"/>
        <v/>
      </c>
      <c r="I19" s="26" t="str">
        <f t="shared" si="10"/>
        <v/>
      </c>
      <c r="J19" s="31" t="e">
        <f t="shared" si="1"/>
        <v>#VALUE!</v>
      </c>
      <c r="K19" s="26" t="str">
        <f t="shared" si="11"/>
        <v/>
      </c>
      <c r="L19" s="26" t="str">
        <f>IF(H19="","",COUNT($M$3:M19))</f>
        <v/>
      </c>
      <c r="M19" s="26" t="str">
        <f t="shared" si="12"/>
        <v/>
      </c>
      <c r="N19" s="31" t="e">
        <f t="shared" si="2"/>
        <v>#VALUE!</v>
      </c>
      <c r="O19" s="31" t="str">
        <f>IF(H19="","",IF(I19=TRUE,"",COUNTIF($I$2:I19,FALSE)+1))</f>
        <v/>
      </c>
      <c r="P19" s="26"/>
      <c r="Q19" s="31">
        <v>18</v>
      </c>
      <c r="R19" s="26" t="str">
        <f t="shared" si="13"/>
        <v/>
      </c>
      <c r="S19" s="39" t="str">
        <f t="shared" si="5"/>
        <v xml:space="preserve">Year </v>
      </c>
      <c r="T19" s="26">
        <f t="shared" si="3"/>
        <v>18</v>
      </c>
      <c r="U19" s="26" t="str">
        <f t="shared" si="14"/>
        <v/>
      </c>
      <c r="V19" s="26" t="str">
        <f t="shared" si="4"/>
        <v>Month 18</v>
      </c>
      <c r="W19" s="40" t="e">
        <f t="shared" si="15"/>
        <v>#VALUE!</v>
      </c>
      <c r="X19" s="26" t="str">
        <f t="shared" si="16"/>
        <v/>
      </c>
      <c r="Y19" s="26" t="str">
        <f t="shared" si="17"/>
        <v/>
      </c>
      <c r="Z19" s="26" t="str">
        <f>IF(U19="","",IF(AND(I19=FALSE,J19="No"),Z18,IF(AND(M18&lt;&gt;0,N18="Yes"),ROUND(-PMT(LOOKUP(W18,'Interest Rates'!$A$5:$A$302,'Interest Rates'!$D$5:$D$302)/12,($D$10-T19+1),U19),0),IF(I19=TRUE,Z18,ROUND(-PMT(VLOOKUP(O19,$A$14:$D$28,4,FALSE)/12,($D$10-T19+1),U19),0)))))</f>
        <v/>
      </c>
      <c r="AA19" s="26" t="str">
        <f t="shared" si="18"/>
        <v/>
      </c>
      <c r="AB19" s="26" t="str">
        <f t="shared" si="19"/>
        <v/>
      </c>
      <c r="AC19" s="26"/>
      <c r="AD19" s="31" t="e">
        <f t="shared" si="25"/>
        <v>#VALUE!</v>
      </c>
      <c r="AE19" s="61" t="str">
        <f t="shared" si="29"/>
        <v/>
      </c>
      <c r="AF19" s="62" t="str">
        <f t="shared" si="26"/>
        <v/>
      </c>
      <c r="AG19" s="63" t="str">
        <f t="shared" si="24"/>
        <v/>
      </c>
      <c r="AH19" s="56" t="str">
        <f t="shared" si="27"/>
        <v/>
      </c>
      <c r="AI19" s="64" t="str">
        <f t="shared" si="28"/>
        <v/>
      </c>
      <c r="AJ19" s="56" t="str">
        <f t="shared" si="22"/>
        <v/>
      </c>
      <c r="AK19" s="65" t="str">
        <f t="shared" si="23"/>
        <v/>
      </c>
      <c r="AL19" s="60"/>
      <c r="AM19" s="26">
        <f>COUNTIF($AP$2:AP19,AO19)</f>
        <v>18</v>
      </c>
      <c r="AN19" s="45" t="e">
        <f t="shared" si="20"/>
        <v>#VALUE!</v>
      </c>
      <c r="AO19" s="45" t="e">
        <f t="shared" si="6"/>
        <v>#VALUE!</v>
      </c>
      <c r="AP19" s="45" t="e">
        <f t="shared" si="7"/>
        <v>#VALUE!</v>
      </c>
      <c r="AQ19" s="26">
        <v>18</v>
      </c>
      <c r="AR19" s="26" t="str">
        <f t="shared" si="8"/>
        <v/>
      </c>
      <c r="AS19" s="45" t="str">
        <f t="shared" si="9"/>
        <v/>
      </c>
      <c r="AT19" s="26"/>
      <c r="AU19" s="26"/>
      <c r="AV19" s="71"/>
      <c r="AW19" s="31" t="str">
        <f t="shared" si="30"/>
        <v/>
      </c>
      <c r="AX19" s="69" t="str">
        <f t="shared" si="31"/>
        <v/>
      </c>
      <c r="AY19" s="70" t="str">
        <f t="shared" si="32"/>
        <v/>
      </c>
      <c r="AZ19" s="71"/>
      <c r="BA19" s="72"/>
      <c r="BB19" s="26"/>
      <c r="BC19" s="26">
        <v>2089</v>
      </c>
      <c r="BD19" s="47" t="s">
        <v>1673</v>
      </c>
    </row>
    <row r="20" spans="1:56" x14ac:dyDescent="0.3">
      <c r="A20" s="26">
        <v>5</v>
      </c>
      <c r="B20" s="111" t="str">
        <f>IFERROR(IF(INDEX('Interest Rates'!A$3:A$500,MATCH(B19,'Interest Rates'!A$3:A$500)+1)=0,"",INDEX('Interest Rates'!A$3:A$500,MATCH(B19,'Interest Rates'!A$3:A$500)+1)),"")</f>
        <v/>
      </c>
      <c r="C20" s="111" t="str">
        <f t="shared" si="34"/>
        <v/>
      </c>
      <c r="D20" s="111" t="str">
        <f>IFERROR(LOOKUP(B20,'Interest Rates'!$A$4:A304,'Interest Rates'!$D$4:D304),"")</f>
        <v/>
      </c>
      <c r="E20" s="111"/>
      <c r="F20" s="26"/>
      <c r="G20" s="73" t="str">
        <f t="shared" si="33"/>
        <v/>
      </c>
      <c r="H20" s="38" t="str">
        <f t="shared" si="0"/>
        <v/>
      </c>
      <c r="I20" s="26" t="str">
        <f t="shared" si="10"/>
        <v/>
      </c>
      <c r="J20" s="31" t="e">
        <f t="shared" si="1"/>
        <v>#VALUE!</v>
      </c>
      <c r="K20" s="26" t="str">
        <f t="shared" si="11"/>
        <v/>
      </c>
      <c r="L20" s="26" t="str">
        <f>IF(H20="","",COUNT($M$3:M20))</f>
        <v/>
      </c>
      <c r="M20" s="26" t="str">
        <f t="shared" si="12"/>
        <v/>
      </c>
      <c r="N20" s="31" t="e">
        <f t="shared" si="2"/>
        <v>#VALUE!</v>
      </c>
      <c r="O20" s="31" t="str">
        <f>IF(H20="","",IF(I20=TRUE,"",COUNTIF($I$2:I20,FALSE)+1))</f>
        <v/>
      </c>
      <c r="P20" s="26"/>
      <c r="Q20" s="31">
        <v>19</v>
      </c>
      <c r="R20" s="26" t="str">
        <f t="shared" si="13"/>
        <v/>
      </c>
      <c r="S20" s="39" t="str">
        <f t="shared" si="5"/>
        <v xml:space="preserve">Year </v>
      </c>
      <c r="T20" s="26">
        <f t="shared" si="3"/>
        <v>19</v>
      </c>
      <c r="U20" s="26" t="str">
        <f t="shared" si="14"/>
        <v/>
      </c>
      <c r="V20" s="26" t="str">
        <f t="shared" si="4"/>
        <v>Month 19</v>
      </c>
      <c r="W20" s="40" t="e">
        <f t="shared" si="15"/>
        <v>#VALUE!</v>
      </c>
      <c r="X20" s="26" t="str">
        <f t="shared" si="16"/>
        <v/>
      </c>
      <c r="Y20" s="26" t="str">
        <f t="shared" si="17"/>
        <v/>
      </c>
      <c r="Z20" s="26" t="str">
        <f>IF(U20="","",IF(AND(I20=FALSE,J20="No"),Z19,IF(AND(M19&lt;&gt;0,N19="Yes"),ROUND(-PMT(LOOKUP(W19,'Interest Rates'!$A$5:$A$302,'Interest Rates'!$D$5:$D$302)/12,($D$10-T20+1),U20),0),IF(I20=TRUE,Z19,ROUND(-PMT(VLOOKUP(O20,$A$14:$D$28,4,FALSE)/12,($D$10-T20+1),U20),0)))))</f>
        <v/>
      </c>
      <c r="AA20" s="26" t="str">
        <f t="shared" si="18"/>
        <v/>
      </c>
      <c r="AB20" s="26" t="str">
        <f t="shared" si="19"/>
        <v/>
      </c>
      <c r="AC20" s="26"/>
      <c r="AD20" s="31" t="e">
        <f t="shared" si="25"/>
        <v>#VALUE!</v>
      </c>
      <c r="AE20" s="61" t="str">
        <f t="shared" si="29"/>
        <v/>
      </c>
      <c r="AF20" s="62" t="str">
        <f t="shared" si="26"/>
        <v/>
      </c>
      <c r="AG20" s="63" t="str">
        <f t="shared" si="24"/>
        <v/>
      </c>
      <c r="AH20" s="56" t="str">
        <f t="shared" si="27"/>
        <v/>
      </c>
      <c r="AI20" s="64" t="str">
        <f t="shared" si="28"/>
        <v/>
      </c>
      <c r="AJ20" s="56" t="str">
        <f t="shared" si="22"/>
        <v/>
      </c>
      <c r="AK20" s="65" t="str">
        <f t="shared" si="23"/>
        <v/>
      </c>
      <c r="AL20" s="60"/>
      <c r="AM20" s="26">
        <f>COUNTIF($AP$2:AP20,AO20)</f>
        <v>19</v>
      </c>
      <c r="AN20" s="45" t="e">
        <f t="shared" si="20"/>
        <v>#VALUE!</v>
      </c>
      <c r="AO20" s="45" t="e">
        <f t="shared" si="6"/>
        <v>#VALUE!</v>
      </c>
      <c r="AP20" s="45" t="e">
        <f t="shared" si="7"/>
        <v>#VALUE!</v>
      </c>
      <c r="AQ20" s="26">
        <v>19</v>
      </c>
      <c r="AR20" s="26" t="str">
        <f t="shared" si="8"/>
        <v/>
      </c>
      <c r="AS20" s="45" t="str">
        <f t="shared" si="9"/>
        <v/>
      </c>
      <c r="AT20" s="26"/>
      <c r="AU20" s="26"/>
      <c r="AV20" s="71"/>
      <c r="AW20" s="31" t="str">
        <f t="shared" si="30"/>
        <v/>
      </c>
      <c r="AX20" s="69" t="str">
        <f t="shared" si="31"/>
        <v/>
      </c>
      <c r="AY20" s="70" t="str">
        <f t="shared" si="32"/>
        <v/>
      </c>
      <c r="AZ20" s="71"/>
      <c r="BA20" s="72"/>
      <c r="BB20" s="26"/>
      <c r="BC20" s="26">
        <v>2094</v>
      </c>
      <c r="BD20" s="47" t="s">
        <v>101</v>
      </c>
    </row>
    <row r="21" spans="1:56" x14ac:dyDescent="0.3">
      <c r="A21" s="26">
        <v>6</v>
      </c>
      <c r="B21" s="111" t="str">
        <f>IFERROR(IF(INDEX('Interest Rates'!A$3:A$500,MATCH(B20,'Interest Rates'!A$3:A$500)+1)=0,"",INDEX('Interest Rates'!A$3:A$500,MATCH(B20,'Interest Rates'!A$3:A$500)+1)),"")</f>
        <v/>
      </c>
      <c r="C21" s="111" t="str">
        <f t="shared" si="34"/>
        <v/>
      </c>
      <c r="D21" s="111" t="str">
        <f>IFERROR(LOOKUP(B21,'Interest Rates'!$A$4:A305,'Interest Rates'!$D$4:D305),"")</f>
        <v/>
      </c>
      <c r="E21" s="111"/>
      <c r="F21" s="26"/>
      <c r="G21" s="73" t="str">
        <f t="shared" si="33"/>
        <v/>
      </c>
      <c r="H21" s="38" t="str">
        <f t="shared" si="0"/>
        <v/>
      </c>
      <c r="I21" s="26" t="str">
        <f t="shared" si="10"/>
        <v/>
      </c>
      <c r="J21" s="31" t="e">
        <f t="shared" si="1"/>
        <v>#VALUE!</v>
      </c>
      <c r="K21" s="26" t="str">
        <f t="shared" si="11"/>
        <v/>
      </c>
      <c r="L21" s="26" t="str">
        <f>IF(H21="","",COUNT($M$3:M21))</f>
        <v/>
      </c>
      <c r="M21" s="26" t="str">
        <f t="shared" si="12"/>
        <v/>
      </c>
      <c r="N21" s="31" t="e">
        <f t="shared" si="2"/>
        <v>#VALUE!</v>
      </c>
      <c r="O21" s="31" t="str">
        <f>IF(H21="","",IF(I21=TRUE,"",COUNTIF($I$2:I21,FALSE)+1))</f>
        <v/>
      </c>
      <c r="P21" s="26"/>
      <c r="Q21" s="31">
        <v>20</v>
      </c>
      <c r="R21" s="26" t="str">
        <f t="shared" si="13"/>
        <v/>
      </c>
      <c r="S21" s="39" t="str">
        <f t="shared" si="5"/>
        <v xml:space="preserve">Year </v>
      </c>
      <c r="T21" s="26">
        <f t="shared" si="3"/>
        <v>20</v>
      </c>
      <c r="U21" s="26" t="str">
        <f t="shared" si="14"/>
        <v/>
      </c>
      <c r="V21" s="26" t="str">
        <f t="shared" si="4"/>
        <v>Month 20</v>
      </c>
      <c r="W21" s="40" t="e">
        <f t="shared" si="15"/>
        <v>#VALUE!</v>
      </c>
      <c r="X21" s="26" t="str">
        <f t="shared" si="16"/>
        <v/>
      </c>
      <c r="Y21" s="26" t="str">
        <f t="shared" si="17"/>
        <v/>
      </c>
      <c r="Z21" s="26" t="str">
        <f>IF(U21="","",IF(AND(I21=FALSE,J21="No"),Z20,IF(AND(M20&lt;&gt;0,N20="Yes"),ROUND(-PMT(LOOKUP(W20,'Interest Rates'!$A$5:$A$302,'Interest Rates'!$D$5:$D$302)/12,($D$10-T21+1),U21),0),IF(I21=TRUE,Z20,ROUND(-PMT(VLOOKUP(O21,$A$14:$D$28,4,FALSE)/12,($D$10-T21+1),U21),0)))))</f>
        <v/>
      </c>
      <c r="AA21" s="26" t="str">
        <f t="shared" si="18"/>
        <v/>
      </c>
      <c r="AB21" s="26" t="str">
        <f t="shared" si="19"/>
        <v/>
      </c>
      <c r="AC21" s="26"/>
      <c r="AD21" s="31" t="e">
        <f t="shared" si="25"/>
        <v>#VALUE!</v>
      </c>
      <c r="AE21" s="61" t="str">
        <f t="shared" si="29"/>
        <v/>
      </c>
      <c r="AF21" s="62" t="str">
        <f t="shared" si="26"/>
        <v/>
      </c>
      <c r="AG21" s="63" t="str">
        <f t="shared" si="24"/>
        <v/>
      </c>
      <c r="AH21" s="56" t="str">
        <f t="shared" si="27"/>
        <v/>
      </c>
      <c r="AI21" s="64" t="str">
        <f t="shared" si="28"/>
        <v/>
      </c>
      <c r="AJ21" s="56" t="str">
        <f t="shared" si="22"/>
        <v/>
      </c>
      <c r="AK21" s="65" t="str">
        <f t="shared" si="23"/>
        <v/>
      </c>
      <c r="AL21" s="60"/>
      <c r="AM21" s="26">
        <f>COUNTIF($AP$2:AP21,AO21)</f>
        <v>20</v>
      </c>
      <c r="AN21" s="45" t="e">
        <f t="shared" si="20"/>
        <v>#VALUE!</v>
      </c>
      <c r="AO21" s="45" t="e">
        <f t="shared" si="6"/>
        <v>#VALUE!</v>
      </c>
      <c r="AP21" s="45" t="e">
        <f t="shared" si="7"/>
        <v>#VALUE!</v>
      </c>
      <c r="AQ21" s="26">
        <v>20</v>
      </c>
      <c r="AR21" s="26" t="str">
        <f t="shared" si="8"/>
        <v/>
      </c>
      <c r="AS21" s="45" t="str">
        <f t="shared" si="9"/>
        <v/>
      </c>
      <c r="AT21" s="26"/>
      <c r="AU21" s="26"/>
      <c r="AV21" s="71"/>
      <c r="AW21" s="31" t="str">
        <f t="shared" si="30"/>
        <v/>
      </c>
      <c r="AX21" s="69" t="str">
        <f t="shared" si="31"/>
        <v/>
      </c>
      <c r="AY21" s="70" t="str">
        <f t="shared" si="32"/>
        <v/>
      </c>
      <c r="AZ21" s="71"/>
      <c r="BA21" s="72"/>
      <c r="BB21" s="26"/>
      <c r="BC21" s="26">
        <v>2095</v>
      </c>
      <c r="BD21" s="47" t="s">
        <v>108</v>
      </c>
    </row>
    <row r="22" spans="1:56" ht="15" thickBot="1" x14ac:dyDescent="0.35">
      <c r="A22" s="26">
        <v>7</v>
      </c>
      <c r="B22" s="111" t="str">
        <f>IFERROR(IF(INDEX('Interest Rates'!A$3:A$500,MATCH(B21,'Interest Rates'!A$3:A$500)+1)=0,"",INDEX('Interest Rates'!A$3:A$500,MATCH(B21,'Interest Rates'!A$3:A$500)+1)),"")</f>
        <v/>
      </c>
      <c r="C22" s="111" t="str">
        <f t="shared" si="34"/>
        <v/>
      </c>
      <c r="D22" s="111" t="str">
        <f>IFERROR(LOOKUP(B22,'Interest Rates'!$A$4:A306,'Interest Rates'!$D$4:D306),"")</f>
        <v/>
      </c>
      <c r="E22" s="111"/>
      <c r="F22" s="26"/>
      <c r="G22" s="73" t="str">
        <f t="shared" si="33"/>
        <v/>
      </c>
      <c r="H22" s="38" t="str">
        <f t="shared" si="0"/>
        <v/>
      </c>
      <c r="I22" s="26" t="str">
        <f t="shared" si="10"/>
        <v/>
      </c>
      <c r="J22" s="31" t="e">
        <f t="shared" si="1"/>
        <v>#VALUE!</v>
      </c>
      <c r="K22" s="26" t="str">
        <f t="shared" si="11"/>
        <v/>
      </c>
      <c r="L22" s="26" t="str">
        <f>IF(H22="","",COUNT($M$3:M22))</f>
        <v/>
      </c>
      <c r="M22" s="26" t="str">
        <f t="shared" si="12"/>
        <v/>
      </c>
      <c r="N22" s="31" t="e">
        <f t="shared" si="2"/>
        <v>#VALUE!</v>
      </c>
      <c r="O22" s="31" t="str">
        <f>IF(H22="","",IF(I22=TRUE,"",COUNTIF($I$2:I22,FALSE)+1))</f>
        <v/>
      </c>
      <c r="P22" s="26"/>
      <c r="Q22" s="31">
        <v>21</v>
      </c>
      <c r="R22" s="26" t="str">
        <f t="shared" si="13"/>
        <v/>
      </c>
      <c r="S22" s="39" t="str">
        <f t="shared" si="5"/>
        <v xml:space="preserve">Year </v>
      </c>
      <c r="T22" s="26">
        <f t="shared" si="3"/>
        <v>21</v>
      </c>
      <c r="U22" s="26" t="str">
        <f t="shared" si="14"/>
        <v/>
      </c>
      <c r="V22" s="26" t="str">
        <f t="shared" si="4"/>
        <v>Month 21</v>
      </c>
      <c r="W22" s="40" t="e">
        <f t="shared" si="15"/>
        <v>#VALUE!</v>
      </c>
      <c r="X22" s="26" t="str">
        <f t="shared" si="16"/>
        <v/>
      </c>
      <c r="Y22" s="26" t="str">
        <f t="shared" si="17"/>
        <v/>
      </c>
      <c r="Z22" s="26" t="str">
        <f>IF(U22="","",IF(AND(I22=FALSE,J22="No"),Z21,IF(AND(M21&lt;&gt;0,N21="Yes"),ROUND(-PMT(LOOKUP(W21,'Interest Rates'!$A$5:$A$302,'Interest Rates'!$D$5:$D$302)/12,($D$10-T22+1),U22),0),IF(I22=TRUE,Z21,ROUND(-PMT(VLOOKUP(O22,$A$14:$D$28,4,FALSE)/12,($D$10-T22+1),U22),0)))))</f>
        <v/>
      </c>
      <c r="AA22" s="26" t="str">
        <f t="shared" si="18"/>
        <v/>
      </c>
      <c r="AB22" s="26" t="str">
        <f t="shared" si="19"/>
        <v/>
      </c>
      <c r="AC22" s="26"/>
      <c r="AD22" s="26"/>
      <c r="AE22" s="75" t="s">
        <v>20</v>
      </c>
      <c r="AF22" s="62"/>
      <c r="AG22" s="56" t="str">
        <f t="shared" si="24"/>
        <v/>
      </c>
      <c r="AH22" s="56" t="str">
        <f t="shared" si="21"/>
        <v/>
      </c>
      <c r="AI22" s="64" t="str">
        <f t="shared" ref="AI22" si="35">IF(AE22="","",SUMIF(S:S,AE22,Y:Y))</f>
        <v/>
      </c>
      <c r="AJ22" s="56" t="str">
        <f t="shared" si="22"/>
        <v/>
      </c>
      <c r="AK22" s="65" t="str">
        <f>IF(AE22="","",COUNTIF(R:R,AD25))</f>
        <v/>
      </c>
      <c r="AL22" s="60"/>
      <c r="AM22" s="26">
        <f>COUNTIF($AP$2:AP22,AO22)</f>
        <v>21</v>
      </c>
      <c r="AN22" s="45" t="e">
        <f t="shared" si="20"/>
        <v>#VALUE!</v>
      </c>
      <c r="AO22" s="45" t="e">
        <f t="shared" si="6"/>
        <v>#VALUE!</v>
      </c>
      <c r="AP22" s="45" t="e">
        <f t="shared" si="7"/>
        <v>#VALUE!</v>
      </c>
      <c r="AQ22" s="26">
        <v>21</v>
      </c>
      <c r="AR22" s="26" t="str">
        <f t="shared" si="8"/>
        <v/>
      </c>
      <c r="AS22" s="45" t="str">
        <f t="shared" si="9"/>
        <v/>
      </c>
      <c r="AT22" s="26"/>
      <c r="AU22" s="26"/>
      <c r="AV22" s="71"/>
      <c r="AW22" s="31" t="str">
        <f t="shared" si="30"/>
        <v/>
      </c>
      <c r="AX22" s="69" t="str">
        <f t="shared" si="31"/>
        <v/>
      </c>
      <c r="AY22" s="70" t="str">
        <f t="shared" si="32"/>
        <v/>
      </c>
      <c r="AZ22" s="71"/>
      <c r="BA22" s="72"/>
      <c r="BB22" s="26"/>
      <c r="BC22" s="26">
        <v>2109</v>
      </c>
      <c r="BD22" s="47" t="s">
        <v>113</v>
      </c>
    </row>
    <row r="23" spans="1:56" ht="15" thickBot="1" x14ac:dyDescent="0.35">
      <c r="A23" s="26">
        <v>8</v>
      </c>
      <c r="B23" s="111" t="str">
        <f>IFERROR(IF(INDEX('Interest Rates'!A$3:A$500,MATCH(B22,'Interest Rates'!A$3:A$500)+1)=0,"",INDEX('Interest Rates'!A$3:A$500,MATCH(B22,'Interest Rates'!A$3:A$500)+1)),"")</f>
        <v/>
      </c>
      <c r="C23" s="111" t="str">
        <f t="shared" si="34"/>
        <v/>
      </c>
      <c r="D23" s="111" t="str">
        <f>IFERROR(LOOKUP(B23,'Interest Rates'!$A$4:A307,'Interest Rates'!$D$4:D307),"")</f>
        <v/>
      </c>
      <c r="E23" s="111"/>
      <c r="F23" s="26"/>
      <c r="G23" s="73" t="str">
        <f t="shared" si="33"/>
        <v/>
      </c>
      <c r="H23" s="38" t="str">
        <f t="shared" si="0"/>
        <v/>
      </c>
      <c r="I23" s="26" t="str">
        <f t="shared" si="10"/>
        <v/>
      </c>
      <c r="J23" s="31" t="e">
        <f t="shared" si="1"/>
        <v>#VALUE!</v>
      </c>
      <c r="K23" s="26" t="str">
        <f t="shared" si="11"/>
        <v/>
      </c>
      <c r="L23" s="26" t="str">
        <f>IF(H23="","",COUNT($M$3:M23))</f>
        <v/>
      </c>
      <c r="M23" s="26" t="str">
        <f t="shared" si="12"/>
        <v/>
      </c>
      <c r="N23" s="31" t="e">
        <f t="shared" si="2"/>
        <v>#VALUE!</v>
      </c>
      <c r="O23" s="31" t="str">
        <f>IF(H23="","",IF(I23=TRUE,"",COUNTIF($I$2:I23,FALSE)+1))</f>
        <v/>
      </c>
      <c r="P23" s="26"/>
      <c r="Q23" s="31">
        <v>22</v>
      </c>
      <c r="R23" s="26" t="str">
        <f t="shared" si="13"/>
        <v/>
      </c>
      <c r="S23" s="39" t="str">
        <f t="shared" si="5"/>
        <v xml:space="preserve">Year </v>
      </c>
      <c r="T23" s="26">
        <f t="shared" si="3"/>
        <v>22</v>
      </c>
      <c r="U23" s="26" t="str">
        <f t="shared" si="14"/>
        <v/>
      </c>
      <c r="V23" s="26" t="str">
        <f t="shared" si="4"/>
        <v>Month 22</v>
      </c>
      <c r="W23" s="40" t="e">
        <f t="shared" si="15"/>
        <v>#VALUE!</v>
      </c>
      <c r="X23" s="26" t="str">
        <f t="shared" si="16"/>
        <v/>
      </c>
      <c r="Y23" s="26" t="str">
        <f t="shared" si="17"/>
        <v/>
      </c>
      <c r="Z23" s="26" t="str">
        <f>IF(U23="","",IF(AND(I23=FALSE,J23="No"),Z22,IF(AND(M22&lt;&gt;0,N22="Yes"),ROUND(-PMT(LOOKUP(W22,'Interest Rates'!$A$5:$A$302,'Interest Rates'!$D$5:$D$302)/12,($D$10-T23+1),U23),0),IF(I23=TRUE,Z22,ROUND(-PMT(VLOOKUP(O23,$A$14:$D$28,4,FALSE)/12,($D$10-T23+1),U23),0)))))</f>
        <v/>
      </c>
      <c r="AA23" s="26" t="str">
        <f t="shared" si="18"/>
        <v/>
      </c>
      <c r="AB23" s="26" t="str">
        <f t="shared" si="19"/>
        <v/>
      </c>
      <c r="AC23" s="26"/>
      <c r="AD23" s="26"/>
      <c r="AE23" s="76"/>
      <c r="AF23" s="77"/>
      <c r="AG23" s="78">
        <f>SUM(AG7:AG22)</f>
        <v>0</v>
      </c>
      <c r="AH23" s="79">
        <f>SUM(AH7:AH22)</f>
        <v>0</v>
      </c>
      <c r="AI23" s="80">
        <f>SUM(AI7:AI22)</f>
        <v>0</v>
      </c>
      <c r="AJ23" s="79">
        <f>SUM(AJ7:AJ22)</f>
        <v>0</v>
      </c>
      <c r="AK23" s="81">
        <f>SUM(AK7:AK22)</f>
        <v>0</v>
      </c>
      <c r="AL23" s="26"/>
      <c r="AM23" s="26">
        <f>COUNTIF($AP$2:AP23,AO23)</f>
        <v>22</v>
      </c>
      <c r="AN23" s="45" t="e">
        <f t="shared" si="20"/>
        <v>#VALUE!</v>
      </c>
      <c r="AO23" s="45" t="e">
        <f t="shared" si="6"/>
        <v>#VALUE!</v>
      </c>
      <c r="AP23" s="45" t="e">
        <f t="shared" si="7"/>
        <v>#VALUE!</v>
      </c>
      <c r="AQ23" s="26">
        <v>22</v>
      </c>
      <c r="AR23" s="26" t="str">
        <f t="shared" si="8"/>
        <v/>
      </c>
      <c r="AS23" s="45" t="str">
        <f t="shared" si="9"/>
        <v/>
      </c>
      <c r="AT23" s="26"/>
      <c r="AU23" s="26"/>
      <c r="AV23" s="71"/>
      <c r="AW23" s="31" t="str">
        <f t="shared" si="30"/>
        <v/>
      </c>
      <c r="AX23" s="69" t="str">
        <f t="shared" si="31"/>
        <v/>
      </c>
      <c r="AY23" s="70" t="str">
        <f t="shared" si="32"/>
        <v/>
      </c>
      <c r="AZ23" s="26"/>
      <c r="BA23" s="26"/>
      <c r="BB23" s="26"/>
      <c r="BC23" s="26">
        <v>2116</v>
      </c>
      <c r="BD23" s="47" t="s">
        <v>119</v>
      </c>
    </row>
    <row r="24" spans="1:56" x14ac:dyDescent="0.3">
      <c r="A24" s="26">
        <v>9</v>
      </c>
      <c r="B24" s="111" t="str">
        <f>IFERROR(IF(INDEX('Interest Rates'!A$3:A$500,MATCH(B23,'Interest Rates'!A$3:A$500)+1)=0,"",INDEX('Interest Rates'!A$3:A$500,MATCH(B23,'Interest Rates'!A$3:A$500)+1)),"")</f>
        <v/>
      </c>
      <c r="C24" s="111" t="str">
        <f t="shared" si="34"/>
        <v/>
      </c>
      <c r="D24" s="111" t="str">
        <f>IFERROR(LOOKUP(B24,'Interest Rates'!$A$4:A308,'Interest Rates'!$D$4:D308),"")</f>
        <v/>
      </c>
      <c r="E24" s="111"/>
      <c r="F24" s="26"/>
      <c r="G24" s="73" t="str">
        <f t="shared" si="33"/>
        <v/>
      </c>
      <c r="H24" s="38" t="str">
        <f t="shared" si="0"/>
        <v/>
      </c>
      <c r="I24" s="26" t="str">
        <f t="shared" si="10"/>
        <v/>
      </c>
      <c r="J24" s="31" t="e">
        <f t="shared" si="1"/>
        <v>#VALUE!</v>
      </c>
      <c r="K24" s="26" t="str">
        <f t="shared" si="11"/>
        <v/>
      </c>
      <c r="L24" s="26" t="str">
        <f>IF(H24="","",COUNT($M$3:M24))</f>
        <v/>
      </c>
      <c r="M24" s="26" t="str">
        <f t="shared" si="12"/>
        <v/>
      </c>
      <c r="N24" s="31" t="e">
        <f t="shared" si="2"/>
        <v>#VALUE!</v>
      </c>
      <c r="O24" s="31" t="str">
        <f>IF(H24="","",IF(I24=TRUE,"",COUNTIF($I$2:I24,FALSE)+1))</f>
        <v/>
      </c>
      <c r="P24" s="26"/>
      <c r="Q24" s="31">
        <v>23</v>
      </c>
      <c r="R24" s="26" t="str">
        <f t="shared" si="13"/>
        <v/>
      </c>
      <c r="S24" s="39" t="str">
        <f t="shared" si="5"/>
        <v xml:space="preserve">Year </v>
      </c>
      <c r="T24" s="26">
        <f t="shared" si="3"/>
        <v>23</v>
      </c>
      <c r="U24" s="26" t="str">
        <f t="shared" si="14"/>
        <v/>
      </c>
      <c r="V24" s="26" t="str">
        <f t="shared" si="4"/>
        <v>Month 23</v>
      </c>
      <c r="W24" s="40" t="e">
        <f t="shared" si="15"/>
        <v>#VALUE!</v>
      </c>
      <c r="X24" s="26" t="str">
        <f t="shared" si="16"/>
        <v/>
      </c>
      <c r="Y24" s="26" t="str">
        <f t="shared" si="17"/>
        <v/>
      </c>
      <c r="Z24" s="26" t="str">
        <f>IF(U24="","",IF(AND(I24=FALSE,J24="No"),Z23,IF(AND(M23&lt;&gt;0,N23="Yes"),ROUND(-PMT(LOOKUP(W23,'Interest Rates'!$A$5:$A$302,'Interest Rates'!$D$5:$D$302)/12,($D$10-T24+1),U24),0),IF(I24=TRUE,Z23,ROUND(-PMT(VLOOKUP(O24,$A$14:$D$28,4,FALSE)/12,($D$10-T24+1),U24),0)))))</f>
        <v/>
      </c>
      <c r="AA24" s="26" t="str">
        <f t="shared" si="18"/>
        <v/>
      </c>
      <c r="AB24" s="26" t="str">
        <f t="shared" si="19"/>
        <v/>
      </c>
      <c r="AC24" s="26"/>
      <c r="AD24" s="26"/>
      <c r="AE24" s="82"/>
      <c r="AF24" s="83"/>
      <c r="AG24" s="26"/>
      <c r="AH24" s="26"/>
      <c r="AI24" s="26"/>
      <c r="AJ24" s="26"/>
      <c r="AK24" s="84"/>
      <c r="AL24" s="26"/>
      <c r="AM24" s="26">
        <f>COUNTIF($AP$2:AP24,AO24)</f>
        <v>23</v>
      </c>
      <c r="AN24" s="45" t="e">
        <f t="shared" si="20"/>
        <v>#VALUE!</v>
      </c>
      <c r="AO24" s="45" t="e">
        <f t="shared" si="6"/>
        <v>#VALUE!</v>
      </c>
      <c r="AP24" s="45" t="e">
        <f t="shared" si="7"/>
        <v>#VALUE!</v>
      </c>
      <c r="AQ24" s="26">
        <v>23</v>
      </c>
      <c r="AR24" s="26" t="str">
        <f t="shared" si="8"/>
        <v/>
      </c>
      <c r="AS24" s="45" t="str">
        <f t="shared" si="9"/>
        <v/>
      </c>
      <c r="AT24" s="26"/>
      <c r="AU24" s="26"/>
      <c r="AV24" s="26"/>
      <c r="AW24" s="31" t="str">
        <f t="shared" ref="AW24:AW46" si="36">IF(AR16="","","Year "&amp;AR16)</f>
        <v/>
      </c>
      <c r="AX24" s="69" t="str">
        <f t="shared" si="31"/>
        <v/>
      </c>
      <c r="AY24" s="70" t="str">
        <f t="shared" si="32"/>
        <v/>
      </c>
      <c r="AZ24" s="26"/>
      <c r="BA24" s="26"/>
      <c r="BB24" s="26"/>
      <c r="BC24" s="26">
        <v>2119</v>
      </c>
      <c r="BD24" s="47" t="s">
        <v>123</v>
      </c>
    </row>
    <row r="25" spans="1:56" x14ac:dyDescent="0.3">
      <c r="A25" s="26">
        <v>10</v>
      </c>
      <c r="B25" s="111" t="str">
        <f>IFERROR(IF(INDEX('Interest Rates'!A$3:A$500,MATCH(B24,'Interest Rates'!A$3:A$500)+1)=0,"",INDEX('Interest Rates'!A$3:A$500,MATCH(B24,'Interest Rates'!A$3:A$500)+1)),"")</f>
        <v/>
      </c>
      <c r="C25" s="111" t="str">
        <f t="shared" si="34"/>
        <v/>
      </c>
      <c r="D25" s="111" t="str">
        <f>IFERROR(LOOKUP(B25,'Interest Rates'!$A$4:A309,'Interest Rates'!$D$4:D309),"")</f>
        <v/>
      </c>
      <c r="E25" s="111"/>
      <c r="F25" s="26"/>
      <c r="G25" s="73" t="str">
        <f t="shared" si="33"/>
        <v/>
      </c>
      <c r="H25" s="38" t="str">
        <f t="shared" si="0"/>
        <v/>
      </c>
      <c r="I25" s="26" t="str">
        <f t="shared" si="10"/>
        <v/>
      </c>
      <c r="J25" s="31" t="e">
        <f t="shared" si="1"/>
        <v>#VALUE!</v>
      </c>
      <c r="K25" s="26" t="str">
        <f t="shared" si="11"/>
        <v/>
      </c>
      <c r="L25" s="26" t="str">
        <f>IF(H25="","",COUNT($M$3:M25))</f>
        <v/>
      </c>
      <c r="M25" s="26" t="str">
        <f t="shared" si="12"/>
        <v/>
      </c>
      <c r="N25" s="31" t="e">
        <f t="shared" si="2"/>
        <v>#VALUE!</v>
      </c>
      <c r="O25" s="31" t="str">
        <f>IF(H25="","",IF(I25=TRUE,"",COUNTIF($I$2:I25,FALSE)+1))</f>
        <v/>
      </c>
      <c r="P25" s="26"/>
      <c r="Q25" s="31">
        <v>24</v>
      </c>
      <c r="R25" s="26" t="str">
        <f t="shared" si="13"/>
        <v/>
      </c>
      <c r="S25" s="39" t="str">
        <f t="shared" si="5"/>
        <v xml:space="preserve">Year </v>
      </c>
      <c r="T25" s="26">
        <f t="shared" si="3"/>
        <v>24</v>
      </c>
      <c r="U25" s="26" t="str">
        <f t="shared" si="14"/>
        <v/>
      </c>
      <c r="V25" s="26" t="str">
        <f t="shared" si="4"/>
        <v>Month 24</v>
      </c>
      <c r="W25" s="40" t="e">
        <f t="shared" si="15"/>
        <v>#VALUE!</v>
      </c>
      <c r="X25" s="26" t="str">
        <f t="shared" si="16"/>
        <v/>
      </c>
      <c r="Y25" s="26" t="str">
        <f t="shared" si="17"/>
        <v/>
      </c>
      <c r="Z25" s="26" t="str">
        <f>IF(U25="","",IF(AND(I25=FALSE,J25="No"),Z24,IF(AND(M24&lt;&gt;0,N24="Yes"),ROUND(-PMT(LOOKUP(W24,'Interest Rates'!$A$5:$A$302,'Interest Rates'!$D$5:$D$302)/12,($D$10-T25+1),U25),0),IF(I25=TRUE,Z24,ROUND(-PMT(VLOOKUP(O25,$A$14:$D$28,4,FALSE)/12,($D$10-T25+1),U25),0)))))</f>
        <v/>
      </c>
      <c r="AA25" s="26" t="str">
        <f t="shared" si="18"/>
        <v/>
      </c>
      <c r="AB25" s="26" t="str">
        <f t="shared" si="19"/>
        <v/>
      </c>
      <c r="AC25" s="26"/>
      <c r="AD25" s="41"/>
      <c r="AE25" s="82"/>
      <c r="AF25" s="42"/>
      <c r="AG25" s="42"/>
      <c r="AH25" s="26"/>
      <c r="AI25" s="26"/>
      <c r="AJ25" s="26"/>
      <c r="AK25" s="84"/>
      <c r="AL25" s="26"/>
      <c r="AM25" s="26">
        <f>COUNTIF($AP$2:AP25,AO25)</f>
        <v>24</v>
      </c>
      <c r="AN25" s="45" t="e">
        <f t="shared" si="20"/>
        <v>#VALUE!</v>
      </c>
      <c r="AO25" s="45" t="e">
        <f t="shared" si="6"/>
        <v>#VALUE!</v>
      </c>
      <c r="AP25" s="45" t="e">
        <f t="shared" si="7"/>
        <v>#VALUE!</v>
      </c>
      <c r="AQ25" s="26">
        <v>24</v>
      </c>
      <c r="AR25" s="26" t="str">
        <f t="shared" si="8"/>
        <v/>
      </c>
      <c r="AS25" s="45" t="str">
        <f t="shared" si="9"/>
        <v/>
      </c>
      <c r="AT25" s="26"/>
      <c r="AU25" s="26"/>
      <c r="AV25" s="26"/>
      <c r="AW25" s="31" t="str">
        <f t="shared" si="36"/>
        <v/>
      </c>
      <c r="AX25" s="69" t="str">
        <f t="shared" si="31"/>
        <v/>
      </c>
      <c r="AY25" s="70" t="str">
        <f t="shared" si="32"/>
        <v/>
      </c>
      <c r="AZ25" s="26"/>
      <c r="BA25" s="26"/>
      <c r="BB25" s="26"/>
      <c r="BC25" s="26">
        <v>2120</v>
      </c>
      <c r="BD25" s="47" t="s">
        <v>128</v>
      </c>
    </row>
    <row r="26" spans="1:56" x14ac:dyDescent="0.3">
      <c r="A26" s="26">
        <v>11</v>
      </c>
      <c r="B26" s="111" t="str">
        <f>IFERROR(IF(INDEX('Interest Rates'!A$3:A$500,MATCH(B25,'Interest Rates'!A$3:A$500)+1)=0,"",INDEX('Interest Rates'!A$3:A$500,MATCH(B25,'Interest Rates'!A$3:A$500)+1)),"")</f>
        <v/>
      </c>
      <c r="C26" s="111" t="str">
        <f t="shared" si="34"/>
        <v/>
      </c>
      <c r="D26" s="111" t="str">
        <f>IFERROR(LOOKUP(B26,'Interest Rates'!$A$4:A310,'Interest Rates'!$D$4:D310),"")</f>
        <v/>
      </c>
      <c r="E26" s="111"/>
      <c r="F26" s="26"/>
      <c r="G26" s="73" t="str">
        <f t="shared" si="33"/>
        <v/>
      </c>
      <c r="H26" s="38" t="str">
        <f t="shared" si="0"/>
        <v/>
      </c>
      <c r="I26" s="26" t="str">
        <f t="shared" si="10"/>
        <v/>
      </c>
      <c r="J26" s="31" t="e">
        <f t="shared" si="1"/>
        <v>#VALUE!</v>
      </c>
      <c r="K26" s="26" t="str">
        <f t="shared" si="11"/>
        <v/>
      </c>
      <c r="L26" s="26" t="str">
        <f>IF(H26="","",COUNT($M$3:M26))</f>
        <v/>
      </c>
      <c r="M26" s="26" t="str">
        <f t="shared" si="12"/>
        <v/>
      </c>
      <c r="N26" s="31" t="e">
        <f t="shared" si="2"/>
        <v>#VALUE!</v>
      </c>
      <c r="O26" s="31" t="str">
        <f>IF(H26="","",IF(I26=TRUE,"",COUNTIF($I$2:I26,FALSE)+1))</f>
        <v/>
      </c>
      <c r="P26" s="26"/>
      <c r="Q26" s="31">
        <v>25</v>
      </c>
      <c r="R26" s="26" t="str">
        <f t="shared" si="13"/>
        <v/>
      </c>
      <c r="S26" s="39" t="str">
        <f t="shared" si="5"/>
        <v xml:space="preserve">Year </v>
      </c>
      <c r="T26" s="26">
        <f t="shared" si="3"/>
        <v>25</v>
      </c>
      <c r="U26" s="26" t="str">
        <f t="shared" si="14"/>
        <v/>
      </c>
      <c r="V26" s="26" t="str">
        <f t="shared" si="4"/>
        <v>Month 25</v>
      </c>
      <c r="W26" s="40" t="e">
        <f t="shared" si="15"/>
        <v>#VALUE!</v>
      </c>
      <c r="X26" s="26" t="str">
        <f t="shared" si="16"/>
        <v/>
      </c>
      <c r="Y26" s="26" t="str">
        <f t="shared" si="17"/>
        <v/>
      </c>
      <c r="Z26" s="26" t="str">
        <f>IF(U26="","",IF(AND(I26=FALSE,J26="No"),Z25,IF(AND(M25&lt;&gt;0,N25="Yes"),ROUND(-PMT(LOOKUP(W25,'Interest Rates'!$A$5:$A$302,'Interest Rates'!$D$5:$D$302)/12,($D$10-T26+1),U26),0),IF(I26=TRUE,Z25,ROUND(-PMT(VLOOKUP(O26,$A$14:$D$28,4,FALSE)/12,($D$10-T26+1),U26),0)))))</f>
        <v/>
      </c>
      <c r="AA26" s="26" t="str">
        <f t="shared" si="18"/>
        <v/>
      </c>
      <c r="AB26" s="26" t="str">
        <f t="shared" si="19"/>
        <v/>
      </c>
      <c r="AC26" s="26"/>
      <c r="AD26" s="41"/>
      <c r="AE26" s="85" t="s">
        <v>1674</v>
      </c>
      <c r="AF26" s="31" t="s">
        <v>1675</v>
      </c>
      <c r="AG26" s="26"/>
      <c r="AH26" s="26"/>
      <c r="AI26" s="26"/>
      <c r="AJ26" s="86"/>
      <c r="AK26" s="87"/>
      <c r="AL26" s="86"/>
      <c r="AM26" s="26">
        <f>COUNTIF($AP$2:AP26,AO26)</f>
        <v>25</v>
      </c>
      <c r="AN26" s="45" t="e">
        <f t="shared" si="20"/>
        <v>#VALUE!</v>
      </c>
      <c r="AO26" s="45" t="e">
        <f t="shared" si="6"/>
        <v>#VALUE!</v>
      </c>
      <c r="AP26" s="45" t="e">
        <f t="shared" si="7"/>
        <v>#VALUE!</v>
      </c>
      <c r="AQ26" s="26">
        <v>25</v>
      </c>
      <c r="AR26" s="26" t="str">
        <f t="shared" si="8"/>
        <v/>
      </c>
      <c r="AS26" s="45" t="str">
        <f t="shared" si="9"/>
        <v/>
      </c>
      <c r="AT26" s="26"/>
      <c r="AU26" s="26"/>
      <c r="AV26" s="26"/>
      <c r="AW26" s="31" t="str">
        <f t="shared" si="36"/>
        <v/>
      </c>
      <c r="AX26" s="69" t="str">
        <f t="shared" si="31"/>
        <v/>
      </c>
      <c r="AY26" s="70" t="str">
        <f t="shared" si="32"/>
        <v/>
      </c>
      <c r="AZ26" s="26"/>
      <c r="BA26" s="26"/>
      <c r="BB26" s="26"/>
      <c r="BC26" s="26">
        <v>2127</v>
      </c>
      <c r="BD26" s="47" t="s">
        <v>133</v>
      </c>
    </row>
    <row r="27" spans="1:56" x14ac:dyDescent="0.3">
      <c r="A27" s="26">
        <v>12</v>
      </c>
      <c r="B27" s="111" t="str">
        <f>IFERROR(IF(INDEX('Interest Rates'!A$3:A$500,MATCH(B26,'Interest Rates'!A$3:A$500)+1)=0,"",INDEX('Interest Rates'!A$3:A$500,MATCH(B26,'Interest Rates'!A$3:A$500)+1)),"")</f>
        <v/>
      </c>
      <c r="C27" s="111" t="str">
        <f t="shared" si="34"/>
        <v/>
      </c>
      <c r="D27" s="111" t="str">
        <f>IFERROR(LOOKUP(B27,'Interest Rates'!$A$4:A311,'Interest Rates'!$D$4:D311),"")</f>
        <v/>
      </c>
      <c r="E27" s="111"/>
      <c r="F27" s="26"/>
      <c r="G27" s="73" t="str">
        <f t="shared" si="33"/>
        <v/>
      </c>
      <c r="H27" s="38" t="str">
        <f t="shared" si="0"/>
        <v/>
      </c>
      <c r="I27" s="26" t="str">
        <f t="shared" si="10"/>
        <v/>
      </c>
      <c r="J27" s="31" t="e">
        <f t="shared" si="1"/>
        <v>#VALUE!</v>
      </c>
      <c r="K27" s="26" t="str">
        <f t="shared" si="11"/>
        <v/>
      </c>
      <c r="L27" s="26" t="str">
        <f>IF(H27="","",COUNT($M$3:M27))</f>
        <v/>
      </c>
      <c r="M27" s="26" t="str">
        <f t="shared" si="12"/>
        <v/>
      </c>
      <c r="N27" s="31" t="e">
        <f t="shared" si="2"/>
        <v>#VALUE!</v>
      </c>
      <c r="O27" s="31" t="str">
        <f>IF(H27="","",IF(I27=TRUE,"",COUNTIF($I$2:I27,FALSE)+1))</f>
        <v/>
      </c>
      <c r="P27" s="26"/>
      <c r="Q27" s="31">
        <v>26</v>
      </c>
      <c r="R27" s="26" t="str">
        <f t="shared" si="13"/>
        <v/>
      </c>
      <c r="S27" s="39" t="str">
        <f t="shared" si="5"/>
        <v xml:space="preserve">Year </v>
      </c>
      <c r="T27" s="26">
        <f t="shared" si="3"/>
        <v>26</v>
      </c>
      <c r="U27" s="26" t="str">
        <f t="shared" si="14"/>
        <v/>
      </c>
      <c r="V27" s="26" t="str">
        <f t="shared" si="4"/>
        <v>Month 26</v>
      </c>
      <c r="W27" s="40" t="e">
        <f t="shared" si="15"/>
        <v>#VALUE!</v>
      </c>
      <c r="X27" s="26" t="str">
        <f t="shared" si="16"/>
        <v/>
      </c>
      <c r="Y27" s="26" t="str">
        <f t="shared" si="17"/>
        <v/>
      </c>
      <c r="Z27" s="26" t="str">
        <f>IF(U27="","",IF(AND(I27=FALSE,J27="No"),Z26,IF(AND(M26&lt;&gt;0,N26="Yes"),ROUND(-PMT(LOOKUP(W26,'Interest Rates'!$A$5:$A$302,'Interest Rates'!$D$5:$D$302)/12,($D$10-T27+1),U27),0),IF(I27=TRUE,Z26,ROUND(-PMT(VLOOKUP(O27,$A$14:$D$28,4,FALSE)/12,($D$10-T27+1),U27),0)))))</f>
        <v/>
      </c>
      <c r="AA27" s="26" t="str">
        <f t="shared" si="18"/>
        <v/>
      </c>
      <c r="AB27" s="26" t="str">
        <f t="shared" si="19"/>
        <v/>
      </c>
      <c r="AC27" s="26"/>
      <c r="AD27" s="41"/>
      <c r="AE27" s="88" t="str">
        <f>D9</f>
        <v/>
      </c>
      <c r="AF27" s="89" t="str">
        <f>D8</f>
        <v/>
      </c>
      <c r="AG27" s="26"/>
      <c r="AH27" s="90" t="s">
        <v>1676</v>
      </c>
      <c r="AI27" s="90"/>
      <c r="AJ27" s="91"/>
      <c r="AK27" s="92"/>
      <c r="AL27" s="91"/>
      <c r="AM27" s="26">
        <f>COUNTIF($AP$2:AP27,AO27)</f>
        <v>26</v>
      </c>
      <c r="AN27" s="45" t="e">
        <f t="shared" si="20"/>
        <v>#VALUE!</v>
      </c>
      <c r="AO27" s="45" t="e">
        <f t="shared" si="6"/>
        <v>#VALUE!</v>
      </c>
      <c r="AP27" s="45" t="e">
        <f t="shared" si="7"/>
        <v>#VALUE!</v>
      </c>
      <c r="AQ27" s="26">
        <v>26</v>
      </c>
      <c r="AR27" s="26" t="str">
        <f t="shared" si="8"/>
        <v/>
      </c>
      <c r="AS27" s="45" t="str">
        <f t="shared" si="9"/>
        <v/>
      </c>
      <c r="AT27" s="26"/>
      <c r="AU27" s="26"/>
      <c r="AV27" s="26"/>
      <c r="AW27" s="31" t="str">
        <f t="shared" si="36"/>
        <v/>
      </c>
      <c r="AX27" s="69" t="str">
        <f t="shared" si="31"/>
        <v/>
      </c>
      <c r="AY27" s="70" t="str">
        <f t="shared" si="32"/>
        <v/>
      </c>
      <c r="AZ27" s="26"/>
      <c r="BA27" s="26"/>
      <c r="BB27" s="26"/>
      <c r="BC27" s="26">
        <v>2128</v>
      </c>
      <c r="BD27" s="47" t="s">
        <v>135</v>
      </c>
    </row>
    <row r="28" spans="1:56" ht="15" thickBot="1" x14ac:dyDescent="0.35">
      <c r="A28" s="26">
        <v>13</v>
      </c>
      <c r="B28" s="111" t="str">
        <f>IFERROR(IF(INDEX('Interest Rates'!A$3:A$500,MATCH(B27,'Interest Rates'!A$3:A$500)+1)=0,"",INDEX('Interest Rates'!A$3:A$500,MATCH(B27,'Interest Rates'!A$3:A$500)+1)),"")</f>
        <v/>
      </c>
      <c r="C28" s="111" t="str">
        <f t="shared" si="34"/>
        <v/>
      </c>
      <c r="D28" s="111" t="str">
        <f>IFERROR(LOOKUP(B28,'Interest Rates'!$A$4:A312,'Interest Rates'!$D$4:D312),"")</f>
        <v/>
      </c>
      <c r="E28" s="111"/>
      <c r="F28" s="26"/>
      <c r="G28" s="73" t="str">
        <f t="shared" si="33"/>
        <v/>
      </c>
      <c r="H28" s="38" t="str">
        <f t="shared" si="0"/>
        <v/>
      </c>
      <c r="I28" s="26" t="str">
        <f t="shared" si="10"/>
        <v/>
      </c>
      <c r="J28" s="31" t="e">
        <f t="shared" si="1"/>
        <v>#VALUE!</v>
      </c>
      <c r="K28" s="26" t="str">
        <f t="shared" si="11"/>
        <v/>
      </c>
      <c r="L28" s="26" t="str">
        <f>IF(H28="","",COUNT($M$3:M28))</f>
        <v/>
      </c>
      <c r="M28" s="26" t="str">
        <f t="shared" si="12"/>
        <v/>
      </c>
      <c r="N28" s="31" t="e">
        <f t="shared" si="2"/>
        <v>#VALUE!</v>
      </c>
      <c r="O28" s="31" t="str">
        <f>IF(H28="","",IF(I28=TRUE,"",COUNTIF($I$2:I28,FALSE)+1))</f>
        <v/>
      </c>
      <c r="P28" s="26"/>
      <c r="Q28" s="31">
        <v>27</v>
      </c>
      <c r="R28" s="26" t="str">
        <f t="shared" si="13"/>
        <v/>
      </c>
      <c r="S28" s="39" t="str">
        <f t="shared" si="5"/>
        <v xml:space="preserve">Year </v>
      </c>
      <c r="T28" s="26">
        <f t="shared" si="3"/>
        <v>27</v>
      </c>
      <c r="U28" s="26" t="str">
        <f t="shared" si="14"/>
        <v/>
      </c>
      <c r="V28" s="26" t="str">
        <f t="shared" si="4"/>
        <v>Month 27</v>
      </c>
      <c r="W28" s="40" t="e">
        <f t="shared" si="15"/>
        <v>#VALUE!</v>
      </c>
      <c r="X28" s="26" t="str">
        <f t="shared" si="16"/>
        <v/>
      </c>
      <c r="Y28" s="26" t="str">
        <f t="shared" si="17"/>
        <v/>
      </c>
      <c r="Z28" s="26" t="str">
        <f>IF(U28="","",IF(AND(I28=FALSE,J28="No"),Z27,IF(AND(M27&lt;&gt;0,N27="Yes"),ROUND(-PMT(LOOKUP(W27,'Interest Rates'!$A$5:$A$302,'Interest Rates'!$D$5:$D$302)/12,($D$10-T28+1),U28),0),IF(I28=TRUE,Z27,ROUND(-PMT(VLOOKUP(O28,$A$14:$D$28,4,FALSE)/12,($D$10-T28+1),U28),0)))))</f>
        <v/>
      </c>
      <c r="AA28" s="26" t="str">
        <f t="shared" si="18"/>
        <v/>
      </c>
      <c r="AB28" s="26" t="str">
        <f t="shared" si="19"/>
        <v/>
      </c>
      <c r="AC28" s="26"/>
      <c r="AD28" s="41"/>
      <c r="AE28" s="93" t="s">
        <v>1677</v>
      </c>
      <c r="AF28" s="94">
        <f>AG23</f>
        <v>0</v>
      </c>
      <c r="AG28" s="26"/>
      <c r="AH28" s="90" t="s">
        <v>1678</v>
      </c>
      <c r="AI28" s="26"/>
      <c r="AJ28" s="95"/>
      <c r="AK28" s="96"/>
      <c r="AL28" s="95"/>
      <c r="AM28" s="26">
        <f>COUNTIF($AP$2:AP28,AO28)</f>
        <v>27</v>
      </c>
      <c r="AN28" s="45" t="e">
        <f t="shared" si="20"/>
        <v>#VALUE!</v>
      </c>
      <c r="AO28" s="45" t="e">
        <f t="shared" si="6"/>
        <v>#VALUE!</v>
      </c>
      <c r="AP28" s="45" t="e">
        <f t="shared" si="7"/>
        <v>#VALUE!</v>
      </c>
      <c r="AQ28" s="26">
        <v>27</v>
      </c>
      <c r="AR28" s="26" t="str">
        <f t="shared" si="8"/>
        <v/>
      </c>
      <c r="AS28" s="45" t="str">
        <f t="shared" si="9"/>
        <v/>
      </c>
      <c r="AT28" s="26"/>
      <c r="AU28" s="26"/>
      <c r="AV28" s="26"/>
      <c r="AW28" s="31" t="str">
        <f t="shared" si="36"/>
        <v/>
      </c>
      <c r="AX28" s="69" t="str">
        <f t="shared" si="31"/>
        <v/>
      </c>
      <c r="AY28" s="70" t="str">
        <f t="shared" si="32"/>
        <v/>
      </c>
      <c r="AZ28" s="26"/>
      <c r="BA28" s="26"/>
      <c r="BB28" s="26"/>
      <c r="BC28" s="26">
        <v>2130</v>
      </c>
      <c r="BD28" s="47" t="s">
        <v>141</v>
      </c>
    </row>
    <row r="29" spans="1:56" ht="15" thickTop="1" x14ac:dyDescent="0.3">
      <c r="A29" s="26"/>
      <c r="B29" s="111"/>
      <c r="C29" s="111"/>
      <c r="D29" s="111"/>
      <c r="E29" s="111"/>
      <c r="F29" s="26"/>
      <c r="G29" s="31"/>
      <c r="H29" s="38" t="str">
        <f t="shared" si="0"/>
        <v/>
      </c>
      <c r="I29" s="26" t="str">
        <f t="shared" si="10"/>
        <v/>
      </c>
      <c r="J29" s="31" t="e">
        <f t="shared" si="1"/>
        <v>#VALUE!</v>
      </c>
      <c r="K29" s="26" t="str">
        <f t="shared" si="11"/>
        <v/>
      </c>
      <c r="L29" s="26" t="str">
        <f>IF(H29="","",COUNT($M$3:M29))</f>
        <v/>
      </c>
      <c r="M29" s="26" t="str">
        <f t="shared" si="12"/>
        <v/>
      </c>
      <c r="N29" s="31" t="e">
        <f t="shared" si="2"/>
        <v>#VALUE!</v>
      </c>
      <c r="O29" s="31" t="str">
        <f>IF(H29="","",IF(I29=TRUE,"",COUNTIF($I$2:I29,FALSE)+1))</f>
        <v/>
      </c>
      <c r="P29" s="26"/>
      <c r="Q29" s="31">
        <v>28</v>
      </c>
      <c r="R29" s="26" t="str">
        <f t="shared" si="13"/>
        <v/>
      </c>
      <c r="S29" s="39" t="str">
        <f t="shared" si="5"/>
        <v xml:space="preserve">Year </v>
      </c>
      <c r="T29" s="26">
        <f t="shared" si="3"/>
        <v>28</v>
      </c>
      <c r="U29" s="26" t="str">
        <f t="shared" si="14"/>
        <v/>
      </c>
      <c r="V29" s="26" t="str">
        <f t="shared" si="4"/>
        <v>Month 28</v>
      </c>
      <c r="W29" s="40" t="e">
        <f t="shared" si="15"/>
        <v>#VALUE!</v>
      </c>
      <c r="X29" s="26" t="str">
        <f t="shared" si="16"/>
        <v/>
      </c>
      <c r="Y29" s="26" t="str">
        <f t="shared" si="17"/>
        <v/>
      </c>
      <c r="Z29" s="26" t="str">
        <f>IF(U29="","",IF(AND(I29=FALSE,J29="No"),Z28,IF(AND(M28&lt;&gt;0,N28="Yes"),ROUND(-PMT(LOOKUP(W28,'Interest Rates'!$A$5:$A$302,'Interest Rates'!$D$5:$D$302)/12,($D$10-T29+1),U29),0),IF(I29=TRUE,Z28,ROUND(-PMT(VLOOKUP(O29,$A$14:$D$28,4,FALSE)/12,($D$10-T29+1),U29),0)))))</f>
        <v/>
      </c>
      <c r="AA29" s="26" t="str">
        <f t="shared" si="18"/>
        <v/>
      </c>
      <c r="AB29" s="26" t="str">
        <f t="shared" si="19"/>
        <v/>
      </c>
      <c r="AC29" s="26"/>
      <c r="AD29" s="41"/>
      <c r="AE29" s="82"/>
      <c r="AF29" s="97"/>
      <c r="AG29" s="26"/>
      <c r="AH29" s="90" t="s">
        <v>1679</v>
      </c>
      <c r="AI29" s="90"/>
      <c r="AJ29" s="95"/>
      <c r="AK29" s="96"/>
      <c r="AL29" s="95"/>
      <c r="AM29" s="26">
        <f>COUNTIF($AP$2:AP29,AO29)</f>
        <v>28</v>
      </c>
      <c r="AN29" s="45" t="e">
        <f t="shared" si="20"/>
        <v>#VALUE!</v>
      </c>
      <c r="AO29" s="45" t="e">
        <f t="shared" si="6"/>
        <v>#VALUE!</v>
      </c>
      <c r="AP29" s="45" t="e">
        <f t="shared" si="7"/>
        <v>#VALUE!</v>
      </c>
      <c r="AQ29" s="26">
        <v>28</v>
      </c>
      <c r="AR29" s="26" t="str">
        <f t="shared" si="8"/>
        <v/>
      </c>
      <c r="AS29" s="45" t="str">
        <f t="shared" si="9"/>
        <v/>
      </c>
      <c r="AT29" s="26"/>
      <c r="AU29" s="26"/>
      <c r="AV29" s="26"/>
      <c r="AW29" s="31" t="str">
        <f t="shared" si="36"/>
        <v/>
      </c>
      <c r="AX29" s="69" t="str">
        <f t="shared" si="31"/>
        <v/>
      </c>
      <c r="AY29" s="70" t="str">
        <f t="shared" si="32"/>
        <v/>
      </c>
      <c r="AZ29" s="26"/>
      <c r="BA29" s="26"/>
      <c r="BB29" s="26"/>
      <c r="BC29" s="26">
        <v>2132</v>
      </c>
      <c r="BD29" s="47" t="s">
        <v>1680</v>
      </c>
    </row>
    <row r="30" spans="1:56" x14ac:dyDescent="0.3">
      <c r="A30" s="26"/>
      <c r="B30" s="111"/>
      <c r="C30" s="111"/>
      <c r="D30" s="111"/>
      <c r="E30" s="111"/>
      <c r="F30" s="26"/>
      <c r="G30" s="31"/>
      <c r="H30" s="38" t="str">
        <f t="shared" si="0"/>
        <v/>
      </c>
      <c r="I30" s="26" t="str">
        <f t="shared" si="10"/>
        <v/>
      </c>
      <c r="J30" s="31" t="e">
        <f t="shared" si="1"/>
        <v>#VALUE!</v>
      </c>
      <c r="K30" s="26" t="str">
        <f t="shared" si="11"/>
        <v/>
      </c>
      <c r="L30" s="26" t="str">
        <f>IF(H30="","",COUNT($M$3:M30))</f>
        <v/>
      </c>
      <c r="M30" s="26" t="str">
        <f t="shared" si="12"/>
        <v/>
      </c>
      <c r="N30" s="31" t="e">
        <f t="shared" si="2"/>
        <v>#VALUE!</v>
      </c>
      <c r="O30" s="31" t="str">
        <f>IF(H30="","",IF(I30=TRUE,"",COUNTIF($I$2:I30,FALSE)+1))</f>
        <v/>
      </c>
      <c r="P30" s="26"/>
      <c r="Q30" s="31">
        <v>29</v>
      </c>
      <c r="R30" s="26" t="str">
        <f t="shared" si="13"/>
        <v/>
      </c>
      <c r="S30" s="39" t="str">
        <f t="shared" si="5"/>
        <v xml:space="preserve">Year </v>
      </c>
      <c r="T30" s="26">
        <f t="shared" si="3"/>
        <v>29</v>
      </c>
      <c r="U30" s="26" t="str">
        <f t="shared" si="14"/>
        <v/>
      </c>
      <c r="V30" s="26" t="str">
        <f t="shared" si="4"/>
        <v>Month 29</v>
      </c>
      <c r="W30" s="40" t="e">
        <f t="shared" si="15"/>
        <v>#VALUE!</v>
      </c>
      <c r="X30" s="26" t="str">
        <f t="shared" si="16"/>
        <v/>
      </c>
      <c r="Y30" s="26" t="str">
        <f t="shared" si="17"/>
        <v/>
      </c>
      <c r="Z30" s="26" t="str">
        <f>IF(U30="","",IF(AND(I30=FALSE,J30="No"),Z29,IF(AND(M29&lt;&gt;0,N29="Yes"),ROUND(-PMT(LOOKUP(W29,'Interest Rates'!$A$5:$A$302,'Interest Rates'!$D$5:$D$302)/12,($D$10-T30+1),U30),0),IF(I30=TRUE,Z29,ROUND(-PMT(VLOOKUP(O30,$A$14:$D$28,4,FALSE)/12,($D$10-T30+1),U30),0)))))</f>
        <v/>
      </c>
      <c r="AA30" s="26" t="str">
        <f t="shared" si="18"/>
        <v/>
      </c>
      <c r="AB30" s="26" t="str">
        <f t="shared" si="19"/>
        <v/>
      </c>
      <c r="AC30" s="26"/>
      <c r="AD30" s="41"/>
      <c r="AE30" s="85" t="s">
        <v>1655</v>
      </c>
      <c r="AF30" s="97"/>
      <c r="AG30" s="26"/>
      <c r="AH30" s="26"/>
      <c r="AI30" s="26"/>
      <c r="AJ30" s="98"/>
      <c r="AK30" s="99"/>
      <c r="AL30" s="98"/>
      <c r="AM30" s="26">
        <f>COUNTIF($AP$2:AP30,AO30)</f>
        <v>29</v>
      </c>
      <c r="AN30" s="45" t="e">
        <f t="shared" si="20"/>
        <v>#VALUE!</v>
      </c>
      <c r="AO30" s="45" t="e">
        <f t="shared" si="6"/>
        <v>#VALUE!</v>
      </c>
      <c r="AP30" s="45" t="e">
        <f t="shared" si="7"/>
        <v>#VALUE!</v>
      </c>
      <c r="AQ30" s="26">
        <v>29</v>
      </c>
      <c r="AR30" s="26" t="str">
        <f t="shared" si="8"/>
        <v/>
      </c>
      <c r="AS30" s="45" t="str">
        <f t="shared" si="9"/>
        <v/>
      </c>
      <c r="AT30" s="26"/>
      <c r="AU30" s="26"/>
      <c r="AV30" s="26"/>
      <c r="AW30" s="31" t="str">
        <f t="shared" si="36"/>
        <v/>
      </c>
      <c r="AX30" s="69" t="str">
        <f t="shared" si="31"/>
        <v/>
      </c>
      <c r="AY30" s="70" t="str">
        <f t="shared" si="32"/>
        <v/>
      </c>
      <c r="AZ30" s="26"/>
      <c r="BA30" s="26"/>
      <c r="BB30" s="26"/>
      <c r="BC30" s="26">
        <v>2133</v>
      </c>
      <c r="BD30" s="47" t="s">
        <v>152</v>
      </c>
    </row>
    <row r="31" spans="1:56" x14ac:dyDescent="0.3">
      <c r="A31" s="26"/>
      <c r="B31" s="111"/>
      <c r="C31" s="111"/>
      <c r="D31" s="111"/>
      <c r="E31" s="111"/>
      <c r="F31" s="26"/>
      <c r="G31" s="31"/>
      <c r="H31" s="38" t="str">
        <f t="shared" si="0"/>
        <v/>
      </c>
      <c r="I31" s="26" t="str">
        <f t="shared" si="10"/>
        <v/>
      </c>
      <c r="J31" s="31" t="e">
        <f t="shared" si="1"/>
        <v>#VALUE!</v>
      </c>
      <c r="K31" s="26" t="str">
        <f t="shared" si="11"/>
        <v/>
      </c>
      <c r="L31" s="26" t="str">
        <f>IF(H31="","",COUNT($M$3:M31))</f>
        <v/>
      </c>
      <c r="M31" s="26" t="str">
        <f t="shared" si="12"/>
        <v/>
      </c>
      <c r="N31" s="31" t="e">
        <f t="shared" si="2"/>
        <v>#VALUE!</v>
      </c>
      <c r="O31" s="31" t="str">
        <f>IF(H31="","",IF(I31=TRUE,"",COUNTIF($I$2:I31,FALSE)+1))</f>
        <v/>
      </c>
      <c r="P31" s="26"/>
      <c r="Q31" s="31">
        <v>30</v>
      </c>
      <c r="R31" s="26" t="str">
        <f t="shared" si="13"/>
        <v/>
      </c>
      <c r="S31" s="39" t="str">
        <f t="shared" si="5"/>
        <v xml:space="preserve">Year </v>
      </c>
      <c r="T31" s="26">
        <f t="shared" si="3"/>
        <v>30</v>
      </c>
      <c r="U31" s="26" t="str">
        <f t="shared" si="14"/>
        <v/>
      </c>
      <c r="V31" s="26" t="str">
        <f t="shared" si="4"/>
        <v>Month 30</v>
      </c>
      <c r="W31" s="40" t="e">
        <f t="shared" si="15"/>
        <v>#VALUE!</v>
      </c>
      <c r="X31" s="26" t="str">
        <f t="shared" si="16"/>
        <v/>
      </c>
      <c r="Y31" s="26" t="str">
        <f t="shared" si="17"/>
        <v/>
      </c>
      <c r="Z31" s="26" t="str">
        <f>IF(U31="","",IF(AND(I31=FALSE,J31="No"),Z30,IF(AND(M30&lt;&gt;0,N30="Yes"),ROUND(-PMT(LOOKUP(W30,'Interest Rates'!$A$5:$A$302,'Interest Rates'!$D$5:$D$302)/12,($D$10-T31+1),U31),0),IF(I31=TRUE,Z30,ROUND(-PMT(VLOOKUP(O31,$A$14:$D$28,4,FALSE)/12,($D$10-T31+1),U31),0)))))</f>
        <v/>
      </c>
      <c r="AA31" s="26" t="str">
        <f t="shared" si="18"/>
        <v/>
      </c>
      <c r="AB31" s="26" t="str">
        <f t="shared" si="19"/>
        <v/>
      </c>
      <c r="AC31" s="26"/>
      <c r="AD31" s="41"/>
      <c r="AE31" s="88" t="s">
        <v>1681</v>
      </c>
      <c r="AF31" s="41" t="str">
        <f>IF(AJ2=D9,AB2,VLOOKUP(AJ2,W:AB,6))</f>
        <v/>
      </c>
      <c r="AG31" s="26"/>
      <c r="AH31" s="90" t="s">
        <v>1682</v>
      </c>
      <c r="AI31" s="100"/>
      <c r="AJ31" s="26"/>
      <c r="AK31" s="84"/>
      <c r="AL31" s="26"/>
      <c r="AM31" s="26">
        <f>COUNTIF($AP$2:AP31,AO31)</f>
        <v>30</v>
      </c>
      <c r="AN31" s="45" t="e">
        <f t="shared" si="20"/>
        <v>#VALUE!</v>
      </c>
      <c r="AO31" s="45" t="e">
        <f t="shared" si="6"/>
        <v>#VALUE!</v>
      </c>
      <c r="AP31" s="45" t="e">
        <f t="shared" si="7"/>
        <v>#VALUE!</v>
      </c>
      <c r="AQ31" s="26">
        <v>30</v>
      </c>
      <c r="AR31" s="26" t="str">
        <f t="shared" si="8"/>
        <v/>
      </c>
      <c r="AS31" s="45" t="str">
        <f t="shared" si="9"/>
        <v/>
      </c>
      <c r="AT31" s="26"/>
      <c r="AU31" s="26"/>
      <c r="AV31" s="26"/>
      <c r="AW31" s="31" t="str">
        <f t="shared" si="36"/>
        <v/>
      </c>
      <c r="AX31" s="69" t="str">
        <f t="shared" si="31"/>
        <v/>
      </c>
      <c r="AY31" s="70" t="str">
        <f t="shared" si="32"/>
        <v/>
      </c>
      <c r="AZ31" s="26"/>
      <c r="BA31" s="26"/>
      <c r="BB31" s="26"/>
      <c r="BC31" s="26">
        <v>2134</v>
      </c>
      <c r="BD31" s="47" t="s">
        <v>153</v>
      </c>
    </row>
    <row r="32" spans="1:56" x14ac:dyDescent="0.3">
      <c r="A32" s="26">
        <v>1</v>
      </c>
      <c r="B32" s="111"/>
      <c r="C32" s="111"/>
      <c r="D32" s="111"/>
      <c r="E32" s="111"/>
      <c r="F32" s="26"/>
      <c r="G32" s="31"/>
      <c r="H32" s="38" t="str">
        <f t="shared" si="0"/>
        <v/>
      </c>
      <c r="I32" s="26" t="str">
        <f t="shared" si="10"/>
        <v/>
      </c>
      <c r="J32" s="31" t="e">
        <f t="shared" si="1"/>
        <v>#VALUE!</v>
      </c>
      <c r="K32" s="26" t="str">
        <f t="shared" si="11"/>
        <v/>
      </c>
      <c r="L32" s="26" t="str">
        <f>IF(H32="","",COUNT($M$3:M32))</f>
        <v/>
      </c>
      <c r="M32" s="26" t="str">
        <f t="shared" si="12"/>
        <v/>
      </c>
      <c r="N32" s="31" t="e">
        <f t="shared" si="2"/>
        <v>#VALUE!</v>
      </c>
      <c r="O32" s="31" t="str">
        <f>IF(H32="","",IF(I32=TRUE,"",COUNTIF($I$2:I32,FALSE)+1))</f>
        <v/>
      </c>
      <c r="P32" s="26"/>
      <c r="Q32" s="31">
        <v>31</v>
      </c>
      <c r="R32" s="26" t="str">
        <f t="shared" si="13"/>
        <v/>
      </c>
      <c r="S32" s="39" t="str">
        <f t="shared" si="5"/>
        <v xml:space="preserve">Year </v>
      </c>
      <c r="T32" s="26">
        <f t="shared" si="3"/>
        <v>31</v>
      </c>
      <c r="U32" s="26" t="str">
        <f t="shared" si="14"/>
        <v/>
      </c>
      <c r="V32" s="26" t="str">
        <f t="shared" si="4"/>
        <v>Month 31</v>
      </c>
      <c r="W32" s="40" t="e">
        <f t="shared" si="15"/>
        <v>#VALUE!</v>
      </c>
      <c r="X32" s="26" t="str">
        <f t="shared" si="16"/>
        <v/>
      </c>
      <c r="Y32" s="26" t="str">
        <f t="shared" si="17"/>
        <v/>
      </c>
      <c r="Z32" s="26" t="str">
        <f>IF(U32="","",IF(AND(I32=FALSE,J32="No"),Z31,IF(AND(M31&lt;&gt;0,N31="Yes"),ROUND(-PMT(LOOKUP(W31,'Interest Rates'!$A$5:$A$302,'Interest Rates'!$D$5:$D$302)/12,($D$10-T32+1),U32),0),IF(I32=TRUE,Z31,ROUND(-PMT(VLOOKUP(O32,$A$14:$D$28,4,FALSE)/12,($D$10-T32+1),U32),0)))))</f>
        <v/>
      </c>
      <c r="AA32" s="26" t="str">
        <f t="shared" si="18"/>
        <v/>
      </c>
      <c r="AB32" s="26" t="str">
        <f t="shared" si="19"/>
        <v/>
      </c>
      <c r="AC32" s="26"/>
      <c r="AD32" s="41"/>
      <c r="AE32" s="88" t="s">
        <v>1683</v>
      </c>
      <c r="AF32" s="41" t="str">
        <f>IF(D8="","",VLOOKUP(AK23,T:AB,9,FALSE))</f>
        <v/>
      </c>
      <c r="AG32" s="26"/>
      <c r="AH32" s="90" t="s">
        <v>1684</v>
      </c>
      <c r="AI32" s="101"/>
      <c r="AJ32" s="26"/>
      <c r="AK32" s="84"/>
      <c r="AL32" s="26"/>
      <c r="AM32" s="26">
        <f>COUNTIF($AP$2:AP32,AO32)</f>
        <v>31</v>
      </c>
      <c r="AN32" s="45" t="e">
        <f t="shared" si="20"/>
        <v>#VALUE!</v>
      </c>
      <c r="AO32" s="45" t="e">
        <f t="shared" si="6"/>
        <v>#VALUE!</v>
      </c>
      <c r="AP32" s="45" t="e">
        <f t="shared" si="7"/>
        <v>#VALUE!</v>
      </c>
      <c r="AQ32" s="26">
        <v>31</v>
      </c>
      <c r="AR32" s="26" t="str">
        <f t="shared" si="8"/>
        <v/>
      </c>
      <c r="AS32" s="45" t="str">
        <f t="shared" si="9"/>
        <v/>
      </c>
      <c r="AT32" s="26"/>
      <c r="AU32" s="26"/>
      <c r="AV32" s="26"/>
      <c r="AW32" s="31" t="str">
        <f t="shared" si="36"/>
        <v/>
      </c>
      <c r="AX32" s="69" t="str">
        <f t="shared" si="31"/>
        <v/>
      </c>
      <c r="AY32" s="70" t="str">
        <f t="shared" si="32"/>
        <v/>
      </c>
      <c r="AZ32" s="26"/>
      <c r="BA32" s="26"/>
      <c r="BB32" s="26"/>
      <c r="BC32" s="26">
        <v>2135</v>
      </c>
      <c r="BD32" s="47" t="s">
        <v>160</v>
      </c>
    </row>
    <row r="33" spans="1:56" x14ac:dyDescent="0.3">
      <c r="A33" s="26">
        <v>2</v>
      </c>
      <c r="B33" s="111"/>
      <c r="C33" s="111"/>
      <c r="D33" s="111"/>
      <c r="E33" s="111"/>
      <c r="F33" s="26"/>
      <c r="G33" s="31"/>
      <c r="H33" s="38" t="str">
        <f t="shared" si="0"/>
        <v/>
      </c>
      <c r="I33" s="26" t="str">
        <f t="shared" si="10"/>
        <v/>
      </c>
      <c r="J33" s="31" t="e">
        <f t="shared" si="1"/>
        <v>#VALUE!</v>
      </c>
      <c r="K33" s="26" t="str">
        <f t="shared" si="11"/>
        <v/>
      </c>
      <c r="L33" s="26" t="str">
        <f>IF(H33="","",COUNT($M$3:M33))</f>
        <v/>
      </c>
      <c r="M33" s="26" t="str">
        <f t="shared" si="12"/>
        <v/>
      </c>
      <c r="N33" s="31" t="e">
        <f t="shared" si="2"/>
        <v>#VALUE!</v>
      </c>
      <c r="O33" s="31" t="str">
        <f>IF(H33="","",IF(I33=TRUE,"",COUNTIF($I$2:I33,FALSE)+1))</f>
        <v/>
      </c>
      <c r="P33" s="26"/>
      <c r="Q33" s="31">
        <v>32</v>
      </c>
      <c r="R33" s="26" t="str">
        <f t="shared" si="13"/>
        <v/>
      </c>
      <c r="S33" s="39" t="str">
        <f t="shared" si="5"/>
        <v xml:space="preserve">Year </v>
      </c>
      <c r="T33" s="26">
        <f t="shared" si="3"/>
        <v>32</v>
      </c>
      <c r="U33" s="26" t="str">
        <f t="shared" si="14"/>
        <v/>
      </c>
      <c r="V33" s="26" t="str">
        <f t="shared" si="4"/>
        <v>Month 32</v>
      </c>
      <c r="W33" s="40" t="e">
        <f t="shared" si="15"/>
        <v>#VALUE!</v>
      </c>
      <c r="X33" s="26" t="str">
        <f t="shared" si="16"/>
        <v/>
      </c>
      <c r="Y33" s="26" t="str">
        <f t="shared" si="17"/>
        <v/>
      </c>
      <c r="Z33" s="26" t="str">
        <f>IF(U33="","",IF(AND(I33=FALSE,J33="No"),Z32,IF(AND(M32&lt;&gt;0,N32="Yes"),ROUND(-PMT(LOOKUP(W32,'Interest Rates'!$A$5:$A$302,'Interest Rates'!$D$5:$D$302)/12,($D$10-T33+1),U33),0),IF(I33=TRUE,Z32,ROUND(-PMT(VLOOKUP(O33,$A$14:$D$28,4,FALSE)/12,($D$10-T33+1),U33),0)))))</f>
        <v/>
      </c>
      <c r="AA33" s="26" t="str">
        <f t="shared" si="18"/>
        <v/>
      </c>
      <c r="AB33" s="26" t="str">
        <f t="shared" si="19"/>
        <v/>
      </c>
      <c r="AC33" s="26"/>
      <c r="AD33" s="41"/>
      <c r="AE33" s="88" t="s">
        <v>1685</v>
      </c>
      <c r="AF33" s="45" t="str">
        <f>IF(D9="","",MAX(AX4:AX505))</f>
        <v/>
      </c>
      <c r="AG33" s="26"/>
      <c r="AH33" s="90" t="s">
        <v>1686</v>
      </c>
      <c r="AI33" s="26"/>
      <c r="AJ33" s="26"/>
      <c r="AK33" s="84"/>
      <c r="AL33" s="26"/>
      <c r="AM33" s="26">
        <f>COUNTIF($AP$2:AP33,AO33)</f>
        <v>32</v>
      </c>
      <c r="AN33" s="45" t="e">
        <f t="shared" si="20"/>
        <v>#VALUE!</v>
      </c>
      <c r="AO33" s="45" t="e">
        <f t="shared" si="6"/>
        <v>#VALUE!</v>
      </c>
      <c r="AP33" s="45" t="e">
        <f t="shared" si="7"/>
        <v>#VALUE!</v>
      </c>
      <c r="AQ33" s="26">
        <v>32</v>
      </c>
      <c r="AR33" s="26" t="str">
        <f t="shared" si="8"/>
        <v/>
      </c>
      <c r="AS33" s="45" t="str">
        <f t="shared" si="9"/>
        <v/>
      </c>
      <c r="AT33" s="26"/>
      <c r="AU33" s="26"/>
      <c r="AV33" s="26"/>
      <c r="AW33" s="31" t="str">
        <f t="shared" si="36"/>
        <v/>
      </c>
      <c r="AX33" s="69" t="str">
        <f t="shared" si="31"/>
        <v/>
      </c>
      <c r="AY33" s="70" t="str">
        <f t="shared" si="32"/>
        <v/>
      </c>
      <c r="AZ33" s="26"/>
      <c r="BA33" s="26"/>
      <c r="BB33" s="26"/>
      <c r="BC33" s="26">
        <v>2136</v>
      </c>
      <c r="BD33" s="47" t="s">
        <v>161</v>
      </c>
    </row>
    <row r="34" spans="1:56" x14ac:dyDescent="0.3">
      <c r="A34" s="26">
        <v>3</v>
      </c>
      <c r="B34" s="26"/>
      <c r="C34" s="26"/>
      <c r="D34" s="26"/>
      <c r="E34" s="26"/>
      <c r="F34" s="26"/>
      <c r="G34" s="31"/>
      <c r="H34" s="38" t="str">
        <f t="shared" si="0"/>
        <v/>
      </c>
      <c r="I34" s="26" t="str">
        <f t="shared" si="10"/>
        <v/>
      </c>
      <c r="J34" s="31" t="e">
        <f t="shared" si="1"/>
        <v>#VALUE!</v>
      </c>
      <c r="K34" s="26" t="str">
        <f t="shared" si="11"/>
        <v/>
      </c>
      <c r="L34" s="26" t="str">
        <f>IF(H34="","",COUNT($M$3:M34))</f>
        <v/>
      </c>
      <c r="M34" s="26" t="str">
        <f t="shared" si="12"/>
        <v/>
      </c>
      <c r="N34" s="31" t="e">
        <f t="shared" si="2"/>
        <v>#VALUE!</v>
      </c>
      <c r="O34" s="31" t="str">
        <f>IF(H34="","",IF(I34=TRUE,"",COUNTIF($I$2:I34,FALSE)+1))</f>
        <v/>
      </c>
      <c r="P34" s="26"/>
      <c r="Q34" s="31">
        <v>33</v>
      </c>
      <c r="R34" s="26" t="str">
        <f t="shared" si="13"/>
        <v/>
      </c>
      <c r="S34" s="39" t="str">
        <f t="shared" si="5"/>
        <v xml:space="preserve">Year </v>
      </c>
      <c r="T34" s="26">
        <f t="shared" si="3"/>
        <v>33</v>
      </c>
      <c r="U34" s="26" t="str">
        <f t="shared" si="14"/>
        <v/>
      </c>
      <c r="V34" s="26" t="str">
        <f t="shared" si="4"/>
        <v>Month 33</v>
      </c>
      <c r="W34" s="40" t="e">
        <f t="shared" si="15"/>
        <v>#VALUE!</v>
      </c>
      <c r="X34" s="26" t="str">
        <f t="shared" si="16"/>
        <v/>
      </c>
      <c r="Y34" s="26" t="str">
        <f t="shared" si="17"/>
        <v/>
      </c>
      <c r="Z34" s="26" t="str">
        <f>IF(U34="","",IF(AND(I34=FALSE,J34="No"),Z33,IF(AND(M33&lt;&gt;0,N33="Yes"),ROUND(-PMT(LOOKUP(W33,'Interest Rates'!$A$5:$A$302,'Interest Rates'!$D$5:$D$302)/12,($D$10-T34+1),U34),0),IF(I34=TRUE,Z33,ROUND(-PMT(VLOOKUP(O34,$A$14:$D$28,4,FALSE)/12,($D$10-T34+1),U34),0)))))</f>
        <v/>
      </c>
      <c r="AA34" s="26" t="str">
        <f t="shared" si="18"/>
        <v/>
      </c>
      <c r="AB34" s="26" t="str">
        <f t="shared" si="19"/>
        <v/>
      </c>
      <c r="AC34" s="26"/>
      <c r="AD34" s="41"/>
      <c r="AE34" s="82"/>
      <c r="AF34" s="26"/>
      <c r="AG34" s="26"/>
      <c r="AH34" s="26"/>
      <c r="AI34" s="26"/>
      <c r="AJ34" s="26"/>
      <c r="AK34" s="84"/>
      <c r="AL34" s="26"/>
      <c r="AM34" s="26">
        <f>COUNTIF($AP$2:AP34,AO34)</f>
        <v>33</v>
      </c>
      <c r="AN34" s="45" t="e">
        <f t="shared" si="20"/>
        <v>#VALUE!</v>
      </c>
      <c r="AO34" s="45" t="e">
        <f t="shared" si="6"/>
        <v>#VALUE!</v>
      </c>
      <c r="AP34" s="45" t="e">
        <f t="shared" si="7"/>
        <v>#VALUE!</v>
      </c>
      <c r="AQ34" s="26">
        <v>33</v>
      </c>
      <c r="AR34" s="26" t="str">
        <f t="shared" si="8"/>
        <v/>
      </c>
      <c r="AS34" s="45" t="str">
        <f t="shared" si="9"/>
        <v/>
      </c>
      <c r="AT34" s="26"/>
      <c r="AU34" s="26"/>
      <c r="AV34" s="26"/>
      <c r="AW34" s="31" t="str">
        <f t="shared" si="36"/>
        <v/>
      </c>
      <c r="AX34" s="69" t="str">
        <f t="shared" si="31"/>
        <v/>
      </c>
      <c r="AY34" s="70" t="str">
        <f t="shared" si="32"/>
        <v/>
      </c>
      <c r="AZ34" s="26"/>
      <c r="BA34" s="26"/>
      <c r="BB34" s="26"/>
      <c r="BC34" s="26">
        <v>2137</v>
      </c>
      <c r="BD34" s="47" t="s">
        <v>167</v>
      </c>
    </row>
    <row r="35" spans="1:56" ht="15" thickBot="1" x14ac:dyDescent="0.35">
      <c r="A35" s="26">
        <v>4</v>
      </c>
      <c r="B35" s="26"/>
      <c r="C35" s="26"/>
      <c r="D35" s="26"/>
      <c r="E35" s="26"/>
      <c r="F35" s="26"/>
      <c r="G35" s="31"/>
      <c r="H35" s="38" t="str">
        <f t="shared" si="0"/>
        <v/>
      </c>
      <c r="I35" s="26" t="str">
        <f t="shared" si="10"/>
        <v/>
      </c>
      <c r="J35" s="31" t="e">
        <f t="shared" si="1"/>
        <v>#VALUE!</v>
      </c>
      <c r="K35" s="26" t="str">
        <f t="shared" si="11"/>
        <v/>
      </c>
      <c r="L35" s="26" t="str">
        <f>IF(H35="","",COUNT($M$3:M35))</f>
        <v/>
      </c>
      <c r="M35" s="26" t="str">
        <f t="shared" si="12"/>
        <v/>
      </c>
      <c r="N35" s="31" t="e">
        <f t="shared" si="2"/>
        <v>#VALUE!</v>
      </c>
      <c r="O35" s="31" t="str">
        <f>IF(H35="","",IF(I35=TRUE,"",COUNTIF($I$2:I35,FALSE)+1))</f>
        <v/>
      </c>
      <c r="P35" s="26"/>
      <c r="Q35" s="31">
        <v>34</v>
      </c>
      <c r="R35" s="26" t="str">
        <f t="shared" si="13"/>
        <v/>
      </c>
      <c r="S35" s="39" t="str">
        <f t="shared" si="5"/>
        <v xml:space="preserve">Year </v>
      </c>
      <c r="T35" s="26">
        <f t="shared" si="3"/>
        <v>34</v>
      </c>
      <c r="U35" s="26" t="str">
        <f t="shared" si="14"/>
        <v/>
      </c>
      <c r="V35" s="26" t="str">
        <f t="shared" si="4"/>
        <v>Month 34</v>
      </c>
      <c r="W35" s="40" t="e">
        <f t="shared" si="15"/>
        <v>#VALUE!</v>
      </c>
      <c r="X35" s="26" t="str">
        <f t="shared" si="16"/>
        <v/>
      </c>
      <c r="Y35" s="26" t="str">
        <f t="shared" si="17"/>
        <v/>
      </c>
      <c r="Z35" s="26" t="str">
        <f>IF(U35="","",IF(AND(I35=FALSE,J35="No"),Z34,IF(AND(M34&lt;&gt;0,N34="Yes"),ROUND(-PMT(LOOKUP(W34,'Interest Rates'!$A$5:$A$302,'Interest Rates'!$D$5:$D$302)/12,($D$10-T35+1),U35),0),IF(I35=TRUE,Z34,ROUND(-PMT(VLOOKUP(O35,$A$14:$D$28,4,FALSE)/12,($D$10-T35+1),U35),0)))))</f>
        <v/>
      </c>
      <c r="AA35" s="26" t="str">
        <f t="shared" si="18"/>
        <v/>
      </c>
      <c r="AB35" s="26" t="str">
        <f t="shared" si="19"/>
        <v/>
      </c>
      <c r="AC35" s="26"/>
      <c r="AD35" s="41"/>
      <c r="AE35" s="102"/>
      <c r="AF35" s="103"/>
      <c r="AG35" s="104"/>
      <c r="AH35" s="104"/>
      <c r="AI35" s="104"/>
      <c r="AJ35" s="104"/>
      <c r="AK35" s="105"/>
      <c r="AL35" s="26"/>
      <c r="AM35" s="26">
        <f>COUNTIF($AP$2:AP35,AO35)</f>
        <v>34</v>
      </c>
      <c r="AN35" s="45" t="e">
        <f t="shared" si="20"/>
        <v>#VALUE!</v>
      </c>
      <c r="AO35" s="45" t="e">
        <f t="shared" si="6"/>
        <v>#VALUE!</v>
      </c>
      <c r="AP35" s="45" t="e">
        <f t="shared" si="7"/>
        <v>#VALUE!</v>
      </c>
      <c r="AQ35" s="26">
        <v>34</v>
      </c>
      <c r="AR35" s="26" t="str">
        <f t="shared" si="8"/>
        <v/>
      </c>
      <c r="AS35" s="45" t="str">
        <f t="shared" si="9"/>
        <v/>
      </c>
      <c r="AT35" s="26"/>
      <c r="AU35" s="26"/>
      <c r="AV35" s="26"/>
      <c r="AW35" s="31" t="str">
        <f t="shared" si="36"/>
        <v/>
      </c>
      <c r="AX35" s="69" t="str">
        <f t="shared" si="31"/>
        <v/>
      </c>
      <c r="AY35" s="70" t="str">
        <f t="shared" si="32"/>
        <v/>
      </c>
      <c r="AZ35" s="26"/>
      <c r="BA35" s="26"/>
      <c r="BB35" s="26"/>
      <c r="BC35" s="26">
        <v>2138</v>
      </c>
      <c r="BD35" s="47" t="s">
        <v>172</v>
      </c>
    </row>
    <row r="36" spans="1:56" x14ac:dyDescent="0.3">
      <c r="A36" s="26">
        <v>5</v>
      </c>
      <c r="B36" s="26"/>
      <c r="C36" s="26"/>
      <c r="D36" s="26"/>
      <c r="E36" s="26"/>
      <c r="F36" s="26"/>
      <c r="G36" s="31"/>
      <c r="H36" s="38" t="str">
        <f t="shared" si="0"/>
        <v/>
      </c>
      <c r="I36" s="26" t="str">
        <f t="shared" si="10"/>
        <v/>
      </c>
      <c r="J36" s="31" t="e">
        <f t="shared" si="1"/>
        <v>#VALUE!</v>
      </c>
      <c r="K36" s="26" t="str">
        <f t="shared" si="11"/>
        <v/>
      </c>
      <c r="L36" s="26" t="str">
        <f>IF(H36="","",COUNT($M$3:M36))</f>
        <v/>
      </c>
      <c r="M36" s="26" t="str">
        <f t="shared" si="12"/>
        <v/>
      </c>
      <c r="N36" s="31" t="e">
        <f t="shared" si="2"/>
        <v>#VALUE!</v>
      </c>
      <c r="O36" s="31" t="str">
        <f>IF(H36="","",IF(I36=TRUE,"",COUNTIF($I$2:I36,FALSE)+1))</f>
        <v/>
      </c>
      <c r="P36" s="26"/>
      <c r="Q36" s="31">
        <v>35</v>
      </c>
      <c r="R36" s="26" t="str">
        <f t="shared" si="13"/>
        <v/>
      </c>
      <c r="S36" s="39" t="str">
        <f t="shared" si="5"/>
        <v xml:space="preserve">Year </v>
      </c>
      <c r="T36" s="26">
        <f t="shared" si="3"/>
        <v>35</v>
      </c>
      <c r="U36" s="26" t="str">
        <f t="shared" si="14"/>
        <v/>
      </c>
      <c r="V36" s="26" t="str">
        <f t="shared" si="4"/>
        <v>Month 35</v>
      </c>
      <c r="W36" s="40" t="e">
        <f t="shared" si="15"/>
        <v>#VALUE!</v>
      </c>
      <c r="X36" s="26" t="str">
        <f t="shared" si="16"/>
        <v/>
      </c>
      <c r="Y36" s="26" t="str">
        <f t="shared" si="17"/>
        <v/>
      </c>
      <c r="Z36" s="26" t="str">
        <f>IF(U36="","",IF(AND(I36=FALSE,J36="No"),Z35,IF(AND(M35&lt;&gt;0,N35="Yes"),ROUND(-PMT(LOOKUP(W35,'Interest Rates'!$A$5:$A$302,'Interest Rates'!$D$5:$D$302)/12,($D$10-T36+1),U36),0),IF(I36=TRUE,Z35,ROUND(-PMT(VLOOKUP(O36,$A$14:$D$28,4,FALSE)/12,($D$10-T36+1),U36),0)))))</f>
        <v/>
      </c>
      <c r="AA36" s="26" t="str">
        <f t="shared" si="18"/>
        <v/>
      </c>
      <c r="AB36" s="26" t="str">
        <f t="shared" si="19"/>
        <v/>
      </c>
      <c r="AC36" s="26"/>
      <c r="AD36" s="41"/>
      <c r="AE36" s="26"/>
      <c r="AF36" s="42"/>
      <c r="AG36" s="26"/>
      <c r="AH36" s="26"/>
      <c r="AI36" s="26"/>
      <c r="AJ36" s="26"/>
      <c r="AK36" s="26"/>
      <c r="AL36" s="26"/>
      <c r="AM36" s="26">
        <f>COUNTIF($AP$2:AP36,AO36)</f>
        <v>35</v>
      </c>
      <c r="AN36" s="45" t="e">
        <f t="shared" si="20"/>
        <v>#VALUE!</v>
      </c>
      <c r="AO36" s="45" t="e">
        <f t="shared" si="6"/>
        <v>#VALUE!</v>
      </c>
      <c r="AP36" s="45" t="e">
        <f t="shared" si="7"/>
        <v>#VALUE!</v>
      </c>
      <c r="AQ36" s="26">
        <v>35</v>
      </c>
      <c r="AR36" s="26" t="str">
        <f t="shared" si="8"/>
        <v/>
      </c>
      <c r="AS36" s="45" t="str">
        <f t="shared" si="9"/>
        <v/>
      </c>
      <c r="AT36" s="26"/>
      <c r="AU36" s="26"/>
      <c r="AV36" s="26"/>
      <c r="AW36" s="31" t="str">
        <f t="shared" si="36"/>
        <v/>
      </c>
      <c r="AX36" s="69" t="str">
        <f t="shared" si="31"/>
        <v/>
      </c>
      <c r="AY36" s="70" t="str">
        <f t="shared" si="32"/>
        <v/>
      </c>
      <c r="AZ36" s="26"/>
      <c r="BA36" s="26"/>
      <c r="BB36" s="26"/>
      <c r="BC36" s="26">
        <v>2139</v>
      </c>
      <c r="BD36" s="47" t="s">
        <v>177</v>
      </c>
    </row>
    <row r="37" spans="1:56" x14ac:dyDescent="0.3">
      <c r="A37" s="26">
        <v>6</v>
      </c>
      <c r="B37" s="26"/>
      <c r="C37" s="26"/>
      <c r="D37" s="26"/>
      <c r="E37" s="26"/>
      <c r="F37" s="26"/>
      <c r="G37" s="31"/>
      <c r="H37" s="38" t="str">
        <f t="shared" si="0"/>
        <v/>
      </c>
      <c r="I37" s="26" t="str">
        <f t="shared" si="10"/>
        <v/>
      </c>
      <c r="J37" s="31" t="e">
        <f t="shared" si="1"/>
        <v>#VALUE!</v>
      </c>
      <c r="K37" s="26" t="str">
        <f t="shared" si="11"/>
        <v/>
      </c>
      <c r="L37" s="26" t="str">
        <f>IF(H37="","",COUNT($M$3:M37))</f>
        <v/>
      </c>
      <c r="M37" s="26" t="str">
        <f t="shared" si="12"/>
        <v/>
      </c>
      <c r="N37" s="31" t="e">
        <f t="shared" si="2"/>
        <v>#VALUE!</v>
      </c>
      <c r="O37" s="31" t="str">
        <f>IF(H37="","",IF(I37=TRUE,"",COUNTIF($I$2:I37,FALSE)+1))</f>
        <v/>
      </c>
      <c r="P37" s="26"/>
      <c r="Q37" s="31">
        <v>36</v>
      </c>
      <c r="R37" s="26" t="str">
        <f t="shared" si="13"/>
        <v/>
      </c>
      <c r="S37" s="39" t="str">
        <f t="shared" si="5"/>
        <v xml:space="preserve">Year </v>
      </c>
      <c r="T37" s="26">
        <f t="shared" si="3"/>
        <v>36</v>
      </c>
      <c r="U37" s="26" t="str">
        <f t="shared" si="14"/>
        <v/>
      </c>
      <c r="V37" s="26" t="str">
        <f t="shared" si="4"/>
        <v>Month 36</v>
      </c>
      <c r="W37" s="40" t="e">
        <f t="shared" si="15"/>
        <v>#VALUE!</v>
      </c>
      <c r="X37" s="26" t="str">
        <f t="shared" si="16"/>
        <v/>
      </c>
      <c r="Y37" s="26" t="str">
        <f t="shared" si="17"/>
        <v/>
      </c>
      <c r="Z37" s="26" t="str">
        <f>IF(U37="","",IF(AND(I37=FALSE,J37="No"),Z36,IF(AND(M36&lt;&gt;0,N36="Yes"),ROUND(-PMT(LOOKUP(W36,'Interest Rates'!$A$5:$A$302,'Interest Rates'!$D$5:$D$302)/12,($D$10-T37+1),U37),0),IF(I37=TRUE,Z36,ROUND(-PMT(VLOOKUP(O37,$A$14:$D$28,4,FALSE)/12,($D$10-T37+1),U37),0)))))</f>
        <v/>
      </c>
      <c r="AA37" s="26" t="str">
        <f t="shared" si="18"/>
        <v/>
      </c>
      <c r="AB37" s="26" t="str">
        <f t="shared" si="19"/>
        <v/>
      </c>
      <c r="AC37" s="26"/>
      <c r="AD37" s="41"/>
      <c r="AE37" s="26"/>
      <c r="AF37" s="26"/>
      <c r="AG37" s="26"/>
      <c r="AH37" s="26"/>
      <c r="AI37" s="26"/>
      <c r="AJ37" s="26"/>
      <c r="AK37" s="26"/>
      <c r="AL37" s="26"/>
      <c r="AM37" s="26">
        <f>COUNTIF($AP$2:AP37,AO37)</f>
        <v>36</v>
      </c>
      <c r="AN37" s="45" t="e">
        <f t="shared" si="20"/>
        <v>#VALUE!</v>
      </c>
      <c r="AO37" s="45" t="e">
        <f t="shared" si="6"/>
        <v>#VALUE!</v>
      </c>
      <c r="AP37" s="45" t="e">
        <f t="shared" si="7"/>
        <v>#VALUE!</v>
      </c>
      <c r="AQ37" s="26">
        <v>36</v>
      </c>
      <c r="AR37" s="26" t="str">
        <f t="shared" si="8"/>
        <v/>
      </c>
      <c r="AS37" s="45" t="str">
        <f t="shared" si="9"/>
        <v/>
      </c>
      <c r="AT37" s="26"/>
      <c r="AU37" s="26"/>
      <c r="AV37" s="26"/>
      <c r="AW37" s="31" t="str">
        <f t="shared" si="36"/>
        <v/>
      </c>
      <c r="AX37" s="69" t="str">
        <f t="shared" si="31"/>
        <v/>
      </c>
      <c r="AY37" s="70" t="str">
        <f t="shared" si="32"/>
        <v/>
      </c>
      <c r="AZ37" s="26"/>
      <c r="BA37" s="26"/>
      <c r="BB37" s="26"/>
      <c r="BC37" s="26">
        <v>2142</v>
      </c>
      <c r="BD37" s="47" t="s">
        <v>184</v>
      </c>
    </row>
    <row r="38" spans="1:56" x14ac:dyDescent="0.3">
      <c r="A38" s="26">
        <v>7</v>
      </c>
      <c r="B38" s="26"/>
      <c r="C38" s="26"/>
      <c r="D38" s="26"/>
      <c r="E38" s="26"/>
      <c r="F38" s="26"/>
      <c r="G38" s="31"/>
      <c r="H38" s="38" t="str">
        <f t="shared" si="0"/>
        <v/>
      </c>
      <c r="I38" s="26" t="str">
        <f t="shared" si="10"/>
        <v/>
      </c>
      <c r="J38" s="31" t="e">
        <f t="shared" si="1"/>
        <v>#VALUE!</v>
      </c>
      <c r="K38" s="26" t="str">
        <f t="shared" si="11"/>
        <v/>
      </c>
      <c r="L38" s="26" t="str">
        <f>IF(H38="","",COUNT($M$3:M38))</f>
        <v/>
      </c>
      <c r="M38" s="26" t="str">
        <f t="shared" si="12"/>
        <v/>
      </c>
      <c r="N38" s="31" t="e">
        <f t="shared" si="2"/>
        <v>#VALUE!</v>
      </c>
      <c r="O38" s="31" t="str">
        <f>IF(H38="","",IF(I38=TRUE,"",COUNTIF($I$2:I38,FALSE)+1))</f>
        <v/>
      </c>
      <c r="P38" s="26"/>
      <c r="Q38" s="31">
        <v>37</v>
      </c>
      <c r="R38" s="26" t="str">
        <f t="shared" si="13"/>
        <v/>
      </c>
      <c r="S38" s="39" t="str">
        <f t="shared" si="5"/>
        <v xml:space="preserve">Year </v>
      </c>
      <c r="T38" s="26">
        <f t="shared" si="3"/>
        <v>37</v>
      </c>
      <c r="U38" s="26" t="str">
        <f t="shared" si="14"/>
        <v/>
      </c>
      <c r="V38" s="26" t="str">
        <f t="shared" si="4"/>
        <v>Month 37</v>
      </c>
      <c r="W38" s="40" t="e">
        <f t="shared" si="15"/>
        <v>#VALUE!</v>
      </c>
      <c r="X38" s="26" t="str">
        <f t="shared" si="16"/>
        <v/>
      </c>
      <c r="Y38" s="26" t="str">
        <f t="shared" si="17"/>
        <v/>
      </c>
      <c r="Z38" s="26" t="str">
        <f>IF(U38="","",IF(AND(I38=FALSE,J38="No"),Z37,IF(AND(M37&lt;&gt;0,N37="Yes"),ROUND(-PMT(LOOKUP(W37,'Interest Rates'!$A$5:$A$302,'Interest Rates'!$D$5:$D$302)/12,($D$10-T38+1),U38),0),IF(I38=TRUE,Z37,ROUND(-PMT(VLOOKUP(O38,$A$14:$D$28,4,FALSE)/12,($D$10-T38+1),U38),0)))))</f>
        <v/>
      </c>
      <c r="AA38" s="26" t="str">
        <f t="shared" si="18"/>
        <v/>
      </c>
      <c r="AB38" s="26" t="str">
        <f t="shared" si="19"/>
        <v/>
      </c>
      <c r="AC38" s="26"/>
      <c r="AD38" s="41"/>
      <c r="AE38" s="26"/>
      <c r="AF38" s="26"/>
      <c r="AG38" s="26"/>
      <c r="AH38" s="26"/>
      <c r="AI38" s="26"/>
      <c r="AJ38" s="26"/>
      <c r="AK38" s="26"/>
      <c r="AL38" s="67"/>
      <c r="AM38" s="26">
        <f>COUNTIF($AP$2:AP38,AO38)</f>
        <v>37</v>
      </c>
      <c r="AN38" s="45" t="e">
        <f t="shared" si="20"/>
        <v>#VALUE!</v>
      </c>
      <c r="AO38" s="45" t="e">
        <f t="shared" si="6"/>
        <v>#VALUE!</v>
      </c>
      <c r="AP38" s="45" t="e">
        <f t="shared" si="7"/>
        <v>#VALUE!</v>
      </c>
      <c r="AQ38" s="26">
        <v>37</v>
      </c>
      <c r="AR38" s="26" t="str">
        <f t="shared" si="8"/>
        <v/>
      </c>
      <c r="AS38" s="45" t="str">
        <f t="shared" si="9"/>
        <v/>
      </c>
      <c r="AT38" s="26"/>
      <c r="AU38" s="26"/>
      <c r="AV38" s="26"/>
      <c r="AW38" s="31" t="str">
        <f t="shared" si="36"/>
        <v/>
      </c>
      <c r="AX38" s="69" t="str">
        <f t="shared" si="31"/>
        <v/>
      </c>
      <c r="AY38" s="70" t="str">
        <f t="shared" si="32"/>
        <v/>
      </c>
      <c r="AZ38" s="26"/>
      <c r="BA38" s="26"/>
      <c r="BB38" s="26"/>
      <c r="BC38" s="26">
        <v>2147</v>
      </c>
      <c r="BD38" s="47" t="s">
        <v>191</v>
      </c>
    </row>
    <row r="39" spans="1:56" x14ac:dyDescent="0.3">
      <c r="A39" s="26">
        <v>8</v>
      </c>
      <c r="B39" s="26"/>
      <c r="C39" s="26"/>
      <c r="D39" s="26"/>
      <c r="E39" s="26"/>
      <c r="F39" s="26"/>
      <c r="G39" s="31"/>
      <c r="H39" s="38" t="str">
        <f t="shared" si="0"/>
        <v/>
      </c>
      <c r="I39" s="26" t="str">
        <f t="shared" si="10"/>
        <v/>
      </c>
      <c r="J39" s="31" t="e">
        <f t="shared" si="1"/>
        <v>#VALUE!</v>
      </c>
      <c r="K39" s="26" t="str">
        <f t="shared" si="11"/>
        <v/>
      </c>
      <c r="L39" s="26" t="str">
        <f>IF(H39="","",COUNT($M$3:M39))</f>
        <v/>
      </c>
      <c r="M39" s="26" t="str">
        <f t="shared" si="12"/>
        <v/>
      </c>
      <c r="N39" s="31" t="e">
        <f t="shared" si="2"/>
        <v>#VALUE!</v>
      </c>
      <c r="O39" s="31" t="str">
        <f>IF(H39="","",IF(I39=TRUE,"",COUNTIF($I$2:I39,FALSE)+1))</f>
        <v/>
      </c>
      <c r="P39" s="26"/>
      <c r="Q39" s="31">
        <v>38</v>
      </c>
      <c r="R39" s="26" t="str">
        <f t="shared" si="13"/>
        <v/>
      </c>
      <c r="S39" s="39" t="str">
        <f t="shared" si="5"/>
        <v xml:space="preserve">Year </v>
      </c>
      <c r="T39" s="26">
        <f t="shared" si="3"/>
        <v>38</v>
      </c>
      <c r="U39" s="26" t="str">
        <f t="shared" si="14"/>
        <v/>
      </c>
      <c r="V39" s="26" t="str">
        <f t="shared" si="4"/>
        <v>Month 38</v>
      </c>
      <c r="W39" s="40" t="e">
        <f t="shared" si="15"/>
        <v>#VALUE!</v>
      </c>
      <c r="X39" s="26" t="str">
        <f t="shared" si="16"/>
        <v/>
      </c>
      <c r="Y39" s="26" t="str">
        <f t="shared" si="17"/>
        <v/>
      </c>
      <c r="Z39" s="26" t="str">
        <f>IF(U39="","",IF(AND(I39=FALSE,J39="No"),Z38,IF(AND(M38&lt;&gt;0,N38="Yes"),ROUND(-PMT(LOOKUP(W38,'Interest Rates'!$A$5:$A$302,'Interest Rates'!$D$5:$D$302)/12,($D$10-T39+1),U39),0),IF(I39=TRUE,Z38,ROUND(-PMT(VLOOKUP(O39,$A$14:$D$28,4,FALSE)/12,($D$10-T39+1),U39),0)))))</f>
        <v/>
      </c>
      <c r="AA39" s="26" t="str">
        <f t="shared" si="18"/>
        <v/>
      </c>
      <c r="AB39" s="26" t="str">
        <f t="shared" si="19"/>
        <v/>
      </c>
      <c r="AC39" s="26"/>
      <c r="AD39" s="41"/>
      <c r="AE39" s="26"/>
      <c r="AF39" s="26"/>
      <c r="AG39" s="26"/>
      <c r="AH39" s="26"/>
      <c r="AI39" s="26"/>
      <c r="AJ39" s="26"/>
      <c r="AK39" s="26"/>
      <c r="AL39" s="67"/>
      <c r="AM39" s="26">
        <f>COUNTIF($AP$2:AP39,AO39)</f>
        <v>38</v>
      </c>
      <c r="AN39" s="45" t="e">
        <f t="shared" si="20"/>
        <v>#VALUE!</v>
      </c>
      <c r="AO39" s="45" t="e">
        <f t="shared" si="6"/>
        <v>#VALUE!</v>
      </c>
      <c r="AP39" s="45" t="e">
        <f t="shared" si="7"/>
        <v>#VALUE!</v>
      </c>
      <c r="AQ39" s="26">
        <v>38</v>
      </c>
      <c r="AR39" s="26" t="str">
        <f t="shared" si="8"/>
        <v/>
      </c>
      <c r="AS39" s="45" t="str">
        <f t="shared" si="9"/>
        <v/>
      </c>
      <c r="AT39" s="26"/>
      <c r="AU39" s="26"/>
      <c r="AV39" s="26"/>
      <c r="AW39" s="31" t="str">
        <f t="shared" si="36"/>
        <v/>
      </c>
      <c r="AX39" s="69" t="str">
        <f t="shared" si="31"/>
        <v/>
      </c>
      <c r="AY39" s="70" t="str">
        <f t="shared" si="32"/>
        <v/>
      </c>
      <c r="AZ39" s="26"/>
      <c r="BA39" s="26"/>
      <c r="BB39" s="26"/>
      <c r="BC39" s="26">
        <v>2148</v>
      </c>
      <c r="BD39" s="47" t="s">
        <v>197</v>
      </c>
    </row>
    <row r="40" spans="1:56" x14ac:dyDescent="0.3">
      <c r="A40" s="26">
        <v>9</v>
      </c>
      <c r="B40" s="26"/>
      <c r="C40" s="26"/>
      <c r="D40" s="26"/>
      <c r="E40" s="26"/>
      <c r="F40" s="26"/>
      <c r="G40" s="31"/>
      <c r="H40" s="38" t="str">
        <f t="shared" si="0"/>
        <v/>
      </c>
      <c r="I40" s="26" t="str">
        <f t="shared" si="10"/>
        <v/>
      </c>
      <c r="J40" s="31" t="e">
        <f t="shared" si="1"/>
        <v>#VALUE!</v>
      </c>
      <c r="K40" s="26" t="str">
        <f t="shared" si="11"/>
        <v/>
      </c>
      <c r="L40" s="26" t="str">
        <f>IF(H40="","",COUNT($M$3:M40))</f>
        <v/>
      </c>
      <c r="M40" s="26" t="str">
        <f t="shared" si="12"/>
        <v/>
      </c>
      <c r="N40" s="31" t="e">
        <f t="shared" si="2"/>
        <v>#VALUE!</v>
      </c>
      <c r="O40" s="31" t="str">
        <f>IF(H40="","",IF(I40=TRUE,"",COUNTIF($I$2:I40,FALSE)+1))</f>
        <v/>
      </c>
      <c r="P40" s="26"/>
      <c r="Q40" s="31">
        <v>39</v>
      </c>
      <c r="R40" s="26" t="str">
        <f t="shared" si="13"/>
        <v/>
      </c>
      <c r="S40" s="39" t="str">
        <f t="shared" si="5"/>
        <v xml:space="preserve">Year </v>
      </c>
      <c r="T40" s="26">
        <f t="shared" si="3"/>
        <v>39</v>
      </c>
      <c r="U40" s="26" t="str">
        <f t="shared" si="14"/>
        <v/>
      </c>
      <c r="V40" s="26" t="str">
        <f t="shared" si="4"/>
        <v>Month 39</v>
      </c>
      <c r="W40" s="40" t="e">
        <f t="shared" si="15"/>
        <v>#VALUE!</v>
      </c>
      <c r="X40" s="26" t="str">
        <f t="shared" si="16"/>
        <v/>
      </c>
      <c r="Y40" s="26" t="str">
        <f t="shared" si="17"/>
        <v/>
      </c>
      <c r="Z40" s="26" t="str">
        <f>IF(U40="","",IF(AND(I40=FALSE,J40="No"),Z39,IF(AND(M39&lt;&gt;0,N39="Yes"),ROUND(-PMT(LOOKUP(W39,'Interest Rates'!$A$5:$A$302,'Interest Rates'!$D$5:$D$302)/12,($D$10-T40+1),U40),0),IF(I40=TRUE,Z39,ROUND(-PMT(VLOOKUP(O40,$A$14:$D$28,4,FALSE)/12,($D$10-T40+1),U40),0)))))</f>
        <v/>
      </c>
      <c r="AA40" s="26" t="str">
        <f t="shared" si="18"/>
        <v/>
      </c>
      <c r="AB40" s="26" t="str">
        <f t="shared" si="19"/>
        <v/>
      </c>
      <c r="AC40" s="26"/>
      <c r="AD40" s="41"/>
      <c r="AE40" s="26"/>
      <c r="AF40" s="26"/>
      <c r="AG40" s="26"/>
      <c r="AH40" s="26"/>
      <c r="AI40" s="26"/>
      <c r="AJ40" s="26"/>
      <c r="AK40" s="26"/>
      <c r="AL40" s="67"/>
      <c r="AM40" s="26">
        <f>COUNTIF($AP$2:AP40,AO40)</f>
        <v>39</v>
      </c>
      <c r="AN40" s="45" t="e">
        <f t="shared" si="20"/>
        <v>#VALUE!</v>
      </c>
      <c r="AO40" s="45" t="e">
        <f t="shared" si="6"/>
        <v>#VALUE!</v>
      </c>
      <c r="AP40" s="45" t="e">
        <f t="shared" si="7"/>
        <v>#VALUE!</v>
      </c>
      <c r="AQ40" s="26">
        <v>39</v>
      </c>
      <c r="AR40" s="26" t="str">
        <f t="shared" si="8"/>
        <v/>
      </c>
      <c r="AS40" s="45" t="str">
        <f t="shared" si="9"/>
        <v/>
      </c>
      <c r="AT40" s="26"/>
      <c r="AU40" s="26"/>
      <c r="AV40" s="26"/>
      <c r="AW40" s="31" t="str">
        <f t="shared" si="36"/>
        <v/>
      </c>
      <c r="AX40" s="69" t="str">
        <f t="shared" si="31"/>
        <v/>
      </c>
      <c r="AY40" s="70" t="str">
        <f t="shared" si="32"/>
        <v/>
      </c>
      <c r="AZ40" s="26"/>
      <c r="BA40" s="26"/>
      <c r="BB40" s="26"/>
      <c r="BC40" s="26">
        <v>2155</v>
      </c>
      <c r="BD40" s="47" t="s">
        <v>203</v>
      </c>
    </row>
    <row r="41" spans="1:56" x14ac:dyDescent="0.3">
      <c r="A41" s="26">
        <v>10</v>
      </c>
      <c r="B41" s="26"/>
      <c r="C41" s="26"/>
      <c r="D41" s="26"/>
      <c r="E41" s="26"/>
      <c r="F41" s="26"/>
      <c r="G41" s="31"/>
      <c r="H41" s="38" t="str">
        <f t="shared" si="0"/>
        <v/>
      </c>
      <c r="I41" s="26" t="str">
        <f t="shared" si="10"/>
        <v/>
      </c>
      <c r="J41" s="31" t="e">
        <f t="shared" si="1"/>
        <v>#VALUE!</v>
      </c>
      <c r="K41" s="26" t="str">
        <f t="shared" si="11"/>
        <v/>
      </c>
      <c r="L41" s="26" t="str">
        <f>IF(H41="","",COUNT($M$3:M41))</f>
        <v/>
      </c>
      <c r="M41" s="26" t="str">
        <f t="shared" si="12"/>
        <v/>
      </c>
      <c r="N41" s="31" t="e">
        <f t="shared" si="2"/>
        <v>#VALUE!</v>
      </c>
      <c r="O41" s="31" t="str">
        <f>IF(H41="","",IF(I41=TRUE,"",COUNTIF($I$2:I41,FALSE)+1))</f>
        <v/>
      </c>
      <c r="P41" s="26"/>
      <c r="Q41" s="31">
        <v>40</v>
      </c>
      <c r="R41" s="26" t="str">
        <f t="shared" si="13"/>
        <v/>
      </c>
      <c r="S41" s="39" t="str">
        <f t="shared" si="5"/>
        <v xml:space="preserve">Year </v>
      </c>
      <c r="T41" s="26">
        <f t="shared" si="3"/>
        <v>40</v>
      </c>
      <c r="U41" s="26" t="str">
        <f t="shared" si="14"/>
        <v/>
      </c>
      <c r="V41" s="26" t="str">
        <f t="shared" si="4"/>
        <v>Month 40</v>
      </c>
      <c r="W41" s="40" t="e">
        <f t="shared" si="15"/>
        <v>#VALUE!</v>
      </c>
      <c r="X41" s="26" t="str">
        <f t="shared" si="16"/>
        <v/>
      </c>
      <c r="Y41" s="26" t="str">
        <f t="shared" si="17"/>
        <v/>
      </c>
      <c r="Z41" s="26" t="str">
        <f>IF(U41="","",IF(AND(I41=FALSE,J41="No"),Z40,IF(AND(M40&lt;&gt;0,N40="Yes"),ROUND(-PMT(LOOKUP(W40,'Interest Rates'!$A$5:$A$302,'Interest Rates'!$D$5:$D$302)/12,($D$10-T41+1),U41),0),IF(I41=TRUE,Z40,ROUND(-PMT(VLOOKUP(O41,$A$14:$D$28,4,FALSE)/12,($D$10-T41+1),U41),0)))))</f>
        <v/>
      </c>
      <c r="AA41" s="26" t="str">
        <f t="shared" si="18"/>
        <v/>
      </c>
      <c r="AB41" s="26" t="str">
        <f t="shared" si="19"/>
        <v/>
      </c>
      <c r="AC41" s="26"/>
      <c r="AD41" s="41"/>
      <c r="AE41" s="26"/>
      <c r="AF41" s="26"/>
      <c r="AG41" s="26"/>
      <c r="AH41" s="26"/>
      <c r="AI41" s="26"/>
      <c r="AJ41" s="26"/>
      <c r="AK41" s="26"/>
      <c r="AL41" s="67"/>
      <c r="AM41" s="26">
        <f>COUNTIF($AP$2:AP41,AO41)</f>
        <v>40</v>
      </c>
      <c r="AN41" s="45" t="e">
        <f t="shared" si="20"/>
        <v>#VALUE!</v>
      </c>
      <c r="AO41" s="45" t="e">
        <f t="shared" si="6"/>
        <v>#VALUE!</v>
      </c>
      <c r="AP41" s="45" t="e">
        <f t="shared" si="7"/>
        <v>#VALUE!</v>
      </c>
      <c r="AQ41" s="26">
        <v>40</v>
      </c>
      <c r="AR41" s="26" t="str">
        <f t="shared" si="8"/>
        <v/>
      </c>
      <c r="AS41" s="45" t="str">
        <f t="shared" si="9"/>
        <v/>
      </c>
      <c r="AT41" s="26"/>
      <c r="AU41" s="26"/>
      <c r="AV41" s="26"/>
      <c r="AW41" s="31" t="str">
        <f t="shared" si="36"/>
        <v/>
      </c>
      <c r="AX41" s="69" t="str">
        <f t="shared" si="31"/>
        <v/>
      </c>
      <c r="AY41" s="70" t="str">
        <f t="shared" si="32"/>
        <v/>
      </c>
      <c r="AZ41" s="26"/>
      <c r="BA41" s="26"/>
      <c r="BB41" s="26"/>
      <c r="BC41" s="26">
        <v>2156</v>
      </c>
      <c r="BD41" s="47" t="s">
        <v>208</v>
      </c>
    </row>
    <row r="42" spans="1:56" x14ac:dyDescent="0.3">
      <c r="A42" s="26"/>
      <c r="B42" s="26"/>
      <c r="C42" s="26"/>
      <c r="D42" s="26"/>
      <c r="E42" s="26"/>
      <c r="F42" s="26"/>
      <c r="G42" s="31"/>
      <c r="H42" s="38" t="str">
        <f t="shared" si="0"/>
        <v/>
      </c>
      <c r="I42" s="26" t="str">
        <f t="shared" si="10"/>
        <v/>
      </c>
      <c r="J42" s="31" t="e">
        <f t="shared" si="1"/>
        <v>#VALUE!</v>
      </c>
      <c r="K42" s="26" t="str">
        <f t="shared" si="11"/>
        <v/>
      </c>
      <c r="L42" s="26" t="str">
        <f>IF(H42="","",COUNT($M$3:M42))</f>
        <v/>
      </c>
      <c r="M42" s="26" t="str">
        <f t="shared" si="12"/>
        <v/>
      </c>
      <c r="N42" s="31" t="e">
        <f t="shared" si="2"/>
        <v>#VALUE!</v>
      </c>
      <c r="O42" s="31" t="str">
        <f>IF(H42="","",IF(I42=TRUE,"",COUNTIF($I$2:I42,FALSE)+1))</f>
        <v/>
      </c>
      <c r="P42" s="26"/>
      <c r="Q42" s="31">
        <v>41</v>
      </c>
      <c r="R42" s="26" t="str">
        <f t="shared" si="13"/>
        <v/>
      </c>
      <c r="S42" s="39" t="str">
        <f t="shared" si="5"/>
        <v xml:space="preserve">Year </v>
      </c>
      <c r="T42" s="26">
        <f t="shared" si="3"/>
        <v>41</v>
      </c>
      <c r="U42" s="26" t="str">
        <f t="shared" si="14"/>
        <v/>
      </c>
      <c r="V42" s="26" t="str">
        <f t="shared" si="4"/>
        <v>Month 41</v>
      </c>
      <c r="W42" s="40" t="e">
        <f t="shared" si="15"/>
        <v>#VALUE!</v>
      </c>
      <c r="X42" s="26" t="str">
        <f t="shared" si="16"/>
        <v/>
      </c>
      <c r="Y42" s="26" t="str">
        <f t="shared" si="17"/>
        <v/>
      </c>
      <c r="Z42" s="26" t="str">
        <f>IF(U42="","",IF(AND(I42=FALSE,J42="No"),Z41,IF(AND(M41&lt;&gt;0,N41="Yes"),ROUND(-PMT(LOOKUP(W41,'Interest Rates'!$A$5:$A$302,'Interest Rates'!$D$5:$D$302)/12,($D$10-T42+1),U42),0),IF(I42=TRUE,Z41,ROUND(-PMT(VLOOKUP(O42,$A$14:$D$28,4,FALSE)/12,($D$10-T42+1),U42),0)))))</f>
        <v/>
      </c>
      <c r="AA42" s="26" t="str">
        <f t="shared" si="18"/>
        <v/>
      </c>
      <c r="AB42" s="26" t="str">
        <f t="shared" si="19"/>
        <v/>
      </c>
      <c r="AC42" s="26"/>
      <c r="AD42" s="41"/>
      <c r="AE42" s="26"/>
      <c r="AF42" s="26"/>
      <c r="AG42" s="26"/>
      <c r="AH42" s="26"/>
      <c r="AI42" s="26"/>
      <c r="AJ42" s="26"/>
      <c r="AK42" s="26"/>
      <c r="AL42" s="67"/>
      <c r="AM42" s="26"/>
      <c r="AN42" s="26"/>
      <c r="AO42" s="26"/>
      <c r="AP42" s="26"/>
      <c r="AQ42" s="26"/>
      <c r="AR42" s="26"/>
      <c r="AS42" s="26"/>
      <c r="AT42" s="26"/>
      <c r="AU42" s="26"/>
      <c r="AV42" s="26"/>
      <c r="AW42" s="31" t="str">
        <f t="shared" si="36"/>
        <v/>
      </c>
      <c r="AX42" s="69" t="str">
        <f t="shared" si="31"/>
        <v/>
      </c>
      <c r="AY42" s="70" t="str">
        <f t="shared" si="32"/>
        <v/>
      </c>
      <c r="AZ42" s="26"/>
      <c r="BA42" s="26"/>
      <c r="BB42" s="26"/>
      <c r="BC42" s="26">
        <v>2161</v>
      </c>
      <c r="BD42" s="47" t="s">
        <v>213</v>
      </c>
    </row>
    <row r="43" spans="1:56" x14ac:dyDescent="0.3">
      <c r="B43" s="26"/>
      <c r="C43" s="26"/>
      <c r="D43" s="26"/>
      <c r="E43" s="26"/>
      <c r="F43" s="26"/>
      <c r="G43" s="31"/>
      <c r="H43" s="38" t="str">
        <f t="shared" si="0"/>
        <v/>
      </c>
      <c r="I43" s="26" t="str">
        <f t="shared" si="10"/>
        <v/>
      </c>
      <c r="J43" s="31" t="e">
        <f t="shared" si="1"/>
        <v>#VALUE!</v>
      </c>
      <c r="K43" s="26" t="str">
        <f t="shared" si="11"/>
        <v/>
      </c>
      <c r="L43" s="26" t="str">
        <f>IF(H43="","",COUNT($M$3:M43))</f>
        <v/>
      </c>
      <c r="M43" s="26" t="str">
        <f t="shared" si="12"/>
        <v/>
      </c>
      <c r="N43" s="31" t="e">
        <f t="shared" si="2"/>
        <v>#VALUE!</v>
      </c>
      <c r="O43" s="31" t="str">
        <f>IF(H43="","",IF(I43=TRUE,"",COUNTIF($I$2:I43,FALSE)+1))</f>
        <v/>
      </c>
      <c r="P43" s="26"/>
      <c r="Q43" s="31">
        <v>42</v>
      </c>
      <c r="R43" s="26" t="str">
        <f t="shared" si="13"/>
        <v/>
      </c>
      <c r="S43" s="39" t="str">
        <f t="shared" si="5"/>
        <v xml:space="preserve">Year </v>
      </c>
      <c r="T43" s="26">
        <f t="shared" si="3"/>
        <v>42</v>
      </c>
      <c r="U43" s="26" t="str">
        <f t="shared" si="14"/>
        <v/>
      </c>
      <c r="V43" s="26" t="str">
        <f t="shared" si="4"/>
        <v>Month 42</v>
      </c>
      <c r="W43" s="40" t="e">
        <f t="shared" si="15"/>
        <v>#VALUE!</v>
      </c>
      <c r="X43" s="26" t="str">
        <f t="shared" si="16"/>
        <v/>
      </c>
      <c r="Y43" s="26" t="str">
        <f t="shared" si="17"/>
        <v/>
      </c>
      <c r="Z43" s="26" t="str">
        <f>IF(U43="","",IF(AND(I43=FALSE,J43="No"),Z42,IF(AND(M42&lt;&gt;0,N42="Yes"),ROUND(-PMT(LOOKUP(W42,'Interest Rates'!$A$5:$A$302,'Interest Rates'!$D$5:$D$302)/12,($D$10-T43+1),U43),0),IF(I43=TRUE,Z42,ROUND(-PMT(VLOOKUP(O43,$A$14:$D$28,4,FALSE)/12,($D$10-T43+1),U43),0)))))</f>
        <v/>
      </c>
      <c r="AA43" s="26" t="str">
        <f t="shared" si="18"/>
        <v/>
      </c>
      <c r="AB43" s="26" t="str">
        <f t="shared" si="19"/>
        <v/>
      </c>
      <c r="AC43" s="26"/>
      <c r="AD43" s="41"/>
      <c r="AE43" s="26"/>
      <c r="AF43" s="26"/>
      <c r="AG43" s="26"/>
      <c r="AH43" s="26"/>
      <c r="AI43" s="26"/>
      <c r="AJ43" s="26"/>
      <c r="AK43" s="26"/>
      <c r="AL43" s="106"/>
      <c r="AM43" s="26"/>
      <c r="AN43" s="26"/>
      <c r="AO43" s="26"/>
      <c r="AP43" s="26"/>
      <c r="AQ43" s="26"/>
      <c r="AR43" s="26"/>
      <c r="AS43" s="26"/>
      <c r="AT43" s="26"/>
      <c r="AU43" s="26"/>
      <c r="AV43" s="26"/>
      <c r="AW43" s="31" t="str">
        <f t="shared" si="36"/>
        <v/>
      </c>
      <c r="AX43" s="69" t="str">
        <f t="shared" si="31"/>
        <v/>
      </c>
      <c r="AY43" s="70" t="str">
        <f t="shared" si="32"/>
        <v/>
      </c>
      <c r="AZ43" s="26"/>
      <c r="BA43" s="26"/>
      <c r="BB43" s="26"/>
      <c r="BC43" s="26">
        <v>2163</v>
      </c>
      <c r="BD43" s="47" t="s">
        <v>219</v>
      </c>
    </row>
    <row r="44" spans="1:56" x14ac:dyDescent="0.3">
      <c r="B44" s="26"/>
      <c r="C44" s="26"/>
      <c r="D44" s="26"/>
      <c r="E44" s="26"/>
      <c r="F44" s="26"/>
      <c r="G44" s="31"/>
      <c r="H44" s="38" t="str">
        <f t="shared" si="0"/>
        <v/>
      </c>
      <c r="I44" s="26" t="str">
        <f t="shared" si="10"/>
        <v/>
      </c>
      <c r="J44" s="31" t="e">
        <f t="shared" si="1"/>
        <v>#VALUE!</v>
      </c>
      <c r="K44" s="26" t="str">
        <f t="shared" si="11"/>
        <v/>
      </c>
      <c r="L44" s="26" t="str">
        <f>IF(H44="","",COUNT($M$3:M44))</f>
        <v/>
      </c>
      <c r="M44" s="26" t="str">
        <f t="shared" si="12"/>
        <v/>
      </c>
      <c r="N44" s="31" t="e">
        <f t="shared" si="2"/>
        <v>#VALUE!</v>
      </c>
      <c r="O44" s="31" t="str">
        <f>IF(H44="","",IF(I44=TRUE,"",COUNTIF($I$2:I44,FALSE)+1))</f>
        <v/>
      </c>
      <c r="P44" s="26"/>
      <c r="Q44" s="31">
        <v>43</v>
      </c>
      <c r="R44" s="26" t="str">
        <f t="shared" si="13"/>
        <v/>
      </c>
      <c r="S44" s="39" t="str">
        <f t="shared" si="5"/>
        <v xml:space="preserve">Year </v>
      </c>
      <c r="T44" s="26">
        <f t="shared" si="3"/>
        <v>43</v>
      </c>
      <c r="U44" s="26" t="str">
        <f t="shared" si="14"/>
        <v/>
      </c>
      <c r="V44" s="26" t="str">
        <f t="shared" si="4"/>
        <v>Month 43</v>
      </c>
      <c r="W44" s="40" t="e">
        <f t="shared" si="15"/>
        <v>#VALUE!</v>
      </c>
      <c r="X44" s="26" t="str">
        <f t="shared" si="16"/>
        <v/>
      </c>
      <c r="Y44" s="26" t="str">
        <f t="shared" si="17"/>
        <v/>
      </c>
      <c r="Z44" s="26" t="str">
        <f>IF(U44="","",IF(AND(I44=FALSE,J44="No"),Z43,IF(AND(M43&lt;&gt;0,N43="Yes"),ROUND(-PMT(LOOKUP(W43,'Interest Rates'!$A$5:$A$302,'Interest Rates'!$D$5:$D$302)/12,($D$10-T44+1),U44),0),IF(I44=TRUE,Z43,ROUND(-PMT(VLOOKUP(O44,$A$14:$D$28,4,FALSE)/12,($D$10-T44+1),U44),0)))))</f>
        <v/>
      </c>
      <c r="AA44" s="26" t="str">
        <f t="shared" si="18"/>
        <v/>
      </c>
      <c r="AB44" s="26" t="str">
        <f t="shared" si="19"/>
        <v/>
      </c>
      <c r="AC44" s="26"/>
      <c r="AD44" s="41"/>
      <c r="AE44" s="26"/>
      <c r="AF44" s="26"/>
      <c r="AG44" s="26"/>
      <c r="AH44" s="26"/>
      <c r="AI44" s="26"/>
      <c r="AJ44" s="26"/>
      <c r="AK44" s="26"/>
      <c r="AL44" s="106"/>
      <c r="AM44" s="26"/>
      <c r="AN44" s="26"/>
      <c r="AO44" s="26"/>
      <c r="AP44" s="26"/>
      <c r="AQ44" s="26"/>
      <c r="AR44" s="26"/>
      <c r="AS44" s="26"/>
      <c r="AT44" s="26"/>
      <c r="AU44" s="26"/>
      <c r="AV44" s="26"/>
      <c r="AW44" s="31" t="str">
        <f t="shared" si="36"/>
        <v/>
      </c>
      <c r="AX44" s="69" t="str">
        <f t="shared" si="31"/>
        <v/>
      </c>
      <c r="AY44" s="70" t="str">
        <f t="shared" si="32"/>
        <v/>
      </c>
      <c r="AZ44" s="26"/>
      <c r="BA44" s="26"/>
      <c r="BB44" s="26"/>
      <c r="BC44" s="26">
        <v>2164</v>
      </c>
      <c r="BD44" s="47" t="s">
        <v>225</v>
      </c>
    </row>
    <row r="45" spans="1:56" x14ac:dyDescent="0.3">
      <c r="B45" s="26"/>
      <c r="C45" s="26"/>
      <c r="D45" s="26"/>
      <c r="E45" s="26"/>
      <c r="F45" s="26"/>
      <c r="G45" s="31"/>
      <c r="H45" s="38" t="str">
        <f t="shared" si="0"/>
        <v/>
      </c>
      <c r="I45" s="26" t="str">
        <f t="shared" si="10"/>
        <v/>
      </c>
      <c r="J45" s="31" t="e">
        <f t="shared" si="1"/>
        <v>#VALUE!</v>
      </c>
      <c r="K45" s="26" t="str">
        <f t="shared" si="11"/>
        <v/>
      </c>
      <c r="L45" s="26" t="str">
        <f>IF(H45="","",COUNT($M$3:M45))</f>
        <v/>
      </c>
      <c r="M45" s="26" t="str">
        <f t="shared" si="12"/>
        <v/>
      </c>
      <c r="N45" s="31" t="e">
        <f t="shared" si="2"/>
        <v>#VALUE!</v>
      </c>
      <c r="O45" s="31" t="str">
        <f>IF(H45="","",IF(I45=TRUE,"",COUNTIF($I$2:I45,FALSE)+1))</f>
        <v/>
      </c>
      <c r="P45" s="26"/>
      <c r="Q45" s="31">
        <v>44</v>
      </c>
      <c r="R45" s="26" t="str">
        <f t="shared" si="13"/>
        <v/>
      </c>
      <c r="S45" s="39" t="str">
        <f t="shared" si="5"/>
        <v xml:space="preserve">Year </v>
      </c>
      <c r="T45" s="26">
        <f t="shared" si="3"/>
        <v>44</v>
      </c>
      <c r="U45" s="26" t="str">
        <f t="shared" si="14"/>
        <v/>
      </c>
      <c r="V45" s="26" t="str">
        <f t="shared" si="4"/>
        <v>Month 44</v>
      </c>
      <c r="W45" s="40" t="e">
        <f t="shared" si="15"/>
        <v>#VALUE!</v>
      </c>
      <c r="X45" s="26" t="str">
        <f t="shared" si="16"/>
        <v/>
      </c>
      <c r="Y45" s="26" t="str">
        <f t="shared" si="17"/>
        <v/>
      </c>
      <c r="Z45" s="26" t="str">
        <f>IF(U45="","",IF(AND(I45=FALSE,J45="No"),Z44,IF(AND(M44&lt;&gt;0,N44="Yes"),ROUND(-PMT(LOOKUP(W44,'Interest Rates'!$A$5:$A$302,'Interest Rates'!$D$5:$D$302)/12,($D$10-T45+1),U45),0),IF(I45=TRUE,Z44,ROUND(-PMT(VLOOKUP(O45,$A$14:$D$28,4,FALSE)/12,($D$10-T45+1),U45),0)))))</f>
        <v/>
      </c>
      <c r="AA45" s="26" t="str">
        <f t="shared" si="18"/>
        <v/>
      </c>
      <c r="AB45" s="26" t="str">
        <f t="shared" si="19"/>
        <v/>
      </c>
      <c r="AC45" s="26"/>
      <c r="AD45" s="26"/>
      <c r="AE45" s="26"/>
      <c r="AF45" s="26"/>
      <c r="AG45" s="26"/>
      <c r="AH45" s="26"/>
      <c r="AI45" s="26"/>
      <c r="AJ45" s="26"/>
      <c r="AK45" s="26"/>
      <c r="AL45" s="106"/>
      <c r="AM45" s="26"/>
      <c r="AN45" s="26"/>
      <c r="AO45" s="26"/>
      <c r="AP45" s="26"/>
      <c r="AQ45" s="26"/>
      <c r="AR45" s="26"/>
      <c r="AS45" s="26"/>
      <c r="AT45" s="26"/>
      <c r="AU45" s="26"/>
      <c r="AV45" s="26"/>
      <c r="AW45" s="31" t="str">
        <f t="shared" si="36"/>
        <v/>
      </c>
      <c r="AX45" s="69" t="str">
        <f t="shared" si="31"/>
        <v/>
      </c>
      <c r="AY45" s="70" t="str">
        <f t="shared" si="32"/>
        <v/>
      </c>
      <c r="AZ45" s="26"/>
      <c r="BA45" s="26"/>
      <c r="BB45" s="26"/>
      <c r="BC45" s="26">
        <v>2165</v>
      </c>
      <c r="BD45" s="47" t="s">
        <v>231</v>
      </c>
    </row>
    <row r="46" spans="1:56" x14ac:dyDescent="0.3">
      <c r="B46" s="26"/>
      <c r="C46" s="26"/>
      <c r="D46" s="26"/>
      <c r="E46" s="26"/>
      <c r="F46" s="26"/>
      <c r="G46" s="31"/>
      <c r="H46" s="38" t="str">
        <f t="shared" si="0"/>
        <v/>
      </c>
      <c r="I46" s="26" t="str">
        <f t="shared" si="10"/>
        <v/>
      </c>
      <c r="J46" s="31" t="e">
        <f t="shared" si="1"/>
        <v>#VALUE!</v>
      </c>
      <c r="K46" s="26" t="str">
        <f t="shared" si="11"/>
        <v/>
      </c>
      <c r="L46" s="26" t="str">
        <f>IF(H46="","",COUNT($M$3:M46))</f>
        <v/>
      </c>
      <c r="M46" s="26" t="str">
        <f t="shared" si="12"/>
        <v/>
      </c>
      <c r="N46" s="31" t="e">
        <f t="shared" si="2"/>
        <v>#VALUE!</v>
      </c>
      <c r="O46" s="31" t="str">
        <f>IF(H46="","",IF(I46=TRUE,"",COUNTIF($I$2:I46,FALSE)+1))</f>
        <v/>
      </c>
      <c r="P46" s="26"/>
      <c r="Q46" s="31">
        <v>45</v>
      </c>
      <c r="R46" s="26" t="str">
        <f t="shared" si="13"/>
        <v/>
      </c>
      <c r="S46" s="39" t="str">
        <f t="shared" si="5"/>
        <v xml:space="preserve">Year </v>
      </c>
      <c r="T46" s="26">
        <f t="shared" si="3"/>
        <v>45</v>
      </c>
      <c r="U46" s="26" t="str">
        <f t="shared" si="14"/>
        <v/>
      </c>
      <c r="V46" s="26" t="str">
        <f t="shared" si="4"/>
        <v>Month 45</v>
      </c>
      <c r="W46" s="40" t="e">
        <f t="shared" si="15"/>
        <v>#VALUE!</v>
      </c>
      <c r="X46" s="26" t="str">
        <f t="shared" si="16"/>
        <v/>
      </c>
      <c r="Y46" s="26" t="str">
        <f t="shared" si="17"/>
        <v/>
      </c>
      <c r="Z46" s="26" t="str">
        <f>IF(U46="","",IF(AND(I46=FALSE,J46="No"),Z45,IF(AND(M45&lt;&gt;0,N45="Yes"),ROUND(-PMT(LOOKUP(W45,'Interest Rates'!$A$5:$A$302,'Interest Rates'!$D$5:$D$302)/12,($D$10-T46+1),U46),0),IF(I46=TRUE,Z45,ROUND(-PMT(VLOOKUP(O46,$A$14:$D$28,4,FALSE)/12,($D$10-T46+1),U46),0)))))</f>
        <v/>
      </c>
      <c r="AA46" s="26" t="str">
        <f t="shared" si="18"/>
        <v/>
      </c>
      <c r="AB46" s="26" t="str">
        <f t="shared" si="19"/>
        <v/>
      </c>
      <c r="AC46" s="26"/>
      <c r="AD46" s="26"/>
      <c r="AE46" s="26"/>
      <c r="AF46" s="26"/>
      <c r="AG46" s="26"/>
      <c r="AH46" s="26"/>
      <c r="AI46" s="26"/>
      <c r="AJ46" s="26"/>
      <c r="AK46" s="26"/>
      <c r="AL46" s="106"/>
      <c r="AM46" s="26"/>
      <c r="AN46" s="26"/>
      <c r="AO46" s="26"/>
      <c r="AP46" s="26"/>
      <c r="AQ46" s="26"/>
      <c r="AR46" s="26"/>
      <c r="AS46" s="26"/>
      <c r="AT46" s="26"/>
      <c r="AU46" s="26"/>
      <c r="AV46" s="26"/>
      <c r="AW46" s="31" t="str">
        <f t="shared" si="36"/>
        <v/>
      </c>
      <c r="AX46" s="69" t="str">
        <f t="shared" si="31"/>
        <v/>
      </c>
      <c r="AY46" s="70" t="str">
        <f t="shared" si="32"/>
        <v/>
      </c>
      <c r="AZ46" s="26"/>
      <c r="BA46" s="26"/>
      <c r="BB46" s="26"/>
      <c r="BC46" s="26">
        <v>2166</v>
      </c>
      <c r="BD46" s="47" t="s">
        <v>237</v>
      </c>
    </row>
    <row r="47" spans="1:56" x14ac:dyDescent="0.3">
      <c r="B47" s="26"/>
      <c r="C47" s="26"/>
      <c r="D47" s="26"/>
      <c r="E47" s="26"/>
      <c r="F47" s="26"/>
      <c r="G47" s="31"/>
      <c r="H47" s="38" t="str">
        <f t="shared" si="0"/>
        <v/>
      </c>
      <c r="I47" s="26" t="str">
        <f t="shared" si="10"/>
        <v/>
      </c>
      <c r="J47" s="31" t="e">
        <f t="shared" si="1"/>
        <v>#VALUE!</v>
      </c>
      <c r="K47" s="26" t="str">
        <f t="shared" si="11"/>
        <v/>
      </c>
      <c r="L47" s="26" t="str">
        <f>IF(H47="","",COUNT($M$3:M47))</f>
        <v/>
      </c>
      <c r="M47" s="26" t="str">
        <f t="shared" si="12"/>
        <v/>
      </c>
      <c r="N47" s="31" t="e">
        <f t="shared" si="2"/>
        <v>#VALUE!</v>
      </c>
      <c r="O47" s="31" t="str">
        <f>IF(H47="","",IF(I47=TRUE,"",COUNTIF($I$2:I47,FALSE)+1))</f>
        <v/>
      </c>
      <c r="P47" s="26"/>
      <c r="Q47" s="31">
        <v>46</v>
      </c>
      <c r="R47" s="26" t="str">
        <f t="shared" si="13"/>
        <v/>
      </c>
      <c r="S47" s="39" t="str">
        <f t="shared" si="5"/>
        <v xml:space="preserve">Year </v>
      </c>
      <c r="T47" s="26">
        <f t="shared" si="3"/>
        <v>46</v>
      </c>
      <c r="U47" s="26" t="str">
        <f t="shared" si="14"/>
        <v/>
      </c>
      <c r="V47" s="26" t="str">
        <f t="shared" si="4"/>
        <v>Month 46</v>
      </c>
      <c r="W47" s="40" t="e">
        <f t="shared" si="15"/>
        <v>#VALUE!</v>
      </c>
      <c r="X47" s="26" t="str">
        <f t="shared" si="16"/>
        <v/>
      </c>
      <c r="Y47" s="26" t="str">
        <f t="shared" si="17"/>
        <v/>
      </c>
      <c r="Z47" s="26" t="str">
        <f>IF(U47="","",IF(AND(I47=FALSE,J47="No"),Z46,IF(AND(M46&lt;&gt;0,N46="Yes"),ROUND(-PMT(LOOKUP(W46,'Interest Rates'!$A$5:$A$302,'Interest Rates'!$D$5:$D$302)/12,($D$10-T47+1),U47),0),IF(I47=TRUE,Z46,ROUND(-PMT(VLOOKUP(O47,$A$14:$D$28,4,FALSE)/12,($D$10-T47+1),U47),0)))))</f>
        <v/>
      </c>
      <c r="AA47" s="26" t="str">
        <f t="shared" si="18"/>
        <v/>
      </c>
      <c r="AB47" s="26" t="str">
        <f t="shared" si="19"/>
        <v/>
      </c>
      <c r="AC47" s="26"/>
      <c r="AD47" s="26"/>
      <c r="AE47" s="26"/>
      <c r="AF47" s="26"/>
      <c r="AG47" s="26"/>
      <c r="AH47" s="26"/>
      <c r="AI47" s="26"/>
      <c r="AJ47" s="26"/>
      <c r="AK47" s="26"/>
      <c r="AL47" s="106"/>
      <c r="AM47" s="26"/>
      <c r="AN47" s="26"/>
      <c r="AO47" s="26"/>
      <c r="AP47" s="26"/>
      <c r="AQ47" s="26"/>
      <c r="AR47" s="26"/>
      <c r="AS47" s="26"/>
      <c r="AT47" s="26"/>
      <c r="AU47" s="26"/>
      <c r="AV47" s="26"/>
      <c r="AW47" s="26"/>
      <c r="AX47" s="26"/>
      <c r="AY47" s="26"/>
      <c r="AZ47" s="26"/>
      <c r="BA47" s="26"/>
      <c r="BB47" s="26"/>
      <c r="BC47" s="26">
        <v>2167</v>
      </c>
      <c r="BD47" s="47" t="s">
        <v>243</v>
      </c>
    </row>
    <row r="48" spans="1:56" x14ac:dyDescent="0.3">
      <c r="B48" s="26"/>
      <c r="C48" s="26"/>
      <c r="D48" s="26"/>
      <c r="E48" s="26"/>
      <c r="F48" s="26"/>
      <c r="G48" s="31"/>
      <c r="H48" s="38" t="str">
        <f t="shared" si="0"/>
        <v/>
      </c>
      <c r="I48" s="26" t="str">
        <f t="shared" si="10"/>
        <v/>
      </c>
      <c r="J48" s="31" t="e">
        <f t="shared" si="1"/>
        <v>#VALUE!</v>
      </c>
      <c r="K48" s="26" t="str">
        <f t="shared" si="11"/>
        <v/>
      </c>
      <c r="L48" s="26" t="str">
        <f>IF(H48="","",COUNT($M$3:M48))</f>
        <v/>
      </c>
      <c r="M48" s="26" t="str">
        <f t="shared" si="12"/>
        <v/>
      </c>
      <c r="N48" s="31" t="e">
        <f t="shared" si="2"/>
        <v>#VALUE!</v>
      </c>
      <c r="O48" s="31" t="str">
        <f>IF(H48="","",IF(I48=TRUE,"",COUNTIF($I$2:I48,FALSE)+1))</f>
        <v/>
      </c>
      <c r="P48" s="26"/>
      <c r="Q48" s="31">
        <v>47</v>
      </c>
      <c r="R48" s="26" t="str">
        <f t="shared" si="13"/>
        <v/>
      </c>
      <c r="S48" s="39" t="str">
        <f t="shared" si="5"/>
        <v xml:space="preserve">Year </v>
      </c>
      <c r="T48" s="26">
        <f t="shared" si="3"/>
        <v>47</v>
      </c>
      <c r="U48" s="26" t="str">
        <f t="shared" si="14"/>
        <v/>
      </c>
      <c r="V48" s="26" t="str">
        <f t="shared" si="4"/>
        <v>Month 47</v>
      </c>
      <c r="W48" s="40" t="e">
        <f t="shared" si="15"/>
        <v>#VALUE!</v>
      </c>
      <c r="X48" s="26" t="str">
        <f t="shared" si="16"/>
        <v/>
      </c>
      <c r="Y48" s="26" t="str">
        <f t="shared" si="17"/>
        <v/>
      </c>
      <c r="Z48" s="26" t="str">
        <f>IF(U48="","",IF(AND(I48=FALSE,J48="No"),Z47,IF(AND(M47&lt;&gt;0,N47="Yes"),ROUND(-PMT(LOOKUP(W47,'Interest Rates'!$A$5:$A$302,'Interest Rates'!$D$5:$D$302)/12,($D$10-T48+1),U48),0),IF(I48=TRUE,Z47,ROUND(-PMT(VLOOKUP(O48,$A$14:$D$28,4,FALSE)/12,($D$10-T48+1),U48),0)))))</f>
        <v/>
      </c>
      <c r="AA48" s="26" t="str">
        <f t="shared" si="18"/>
        <v/>
      </c>
      <c r="AB48" s="26" t="str">
        <f t="shared" si="19"/>
        <v/>
      </c>
      <c r="AC48" s="26"/>
      <c r="AD48" s="26"/>
      <c r="AE48" s="26"/>
      <c r="AF48" s="26"/>
      <c r="AG48" s="26"/>
      <c r="AH48" s="26"/>
      <c r="AI48" s="26"/>
      <c r="AJ48" s="26"/>
      <c r="AK48" s="26"/>
      <c r="AL48" s="106"/>
      <c r="AM48" s="26"/>
      <c r="AN48" s="26"/>
      <c r="AO48" s="26"/>
      <c r="AP48" s="26"/>
      <c r="AQ48" s="26"/>
      <c r="AR48" s="26"/>
      <c r="AS48" s="26"/>
      <c r="AT48" s="26"/>
      <c r="AU48" s="26"/>
      <c r="AV48" s="26"/>
      <c r="AW48" s="26"/>
      <c r="AX48" s="26"/>
      <c r="AY48" s="26"/>
      <c r="AZ48" s="26"/>
      <c r="BA48" s="26"/>
      <c r="BB48" s="26"/>
      <c r="BC48" s="26">
        <v>2168</v>
      </c>
      <c r="BD48" s="47" t="s">
        <v>249</v>
      </c>
    </row>
    <row r="49" spans="2:56" x14ac:dyDescent="0.3">
      <c r="B49" s="26"/>
      <c r="C49" s="26"/>
      <c r="D49" s="26"/>
      <c r="E49" s="26"/>
      <c r="F49" s="26"/>
      <c r="G49" s="31"/>
      <c r="H49" s="38" t="str">
        <f t="shared" si="0"/>
        <v/>
      </c>
      <c r="I49" s="26" t="str">
        <f t="shared" si="10"/>
        <v/>
      </c>
      <c r="J49" s="31" t="e">
        <f t="shared" si="1"/>
        <v>#VALUE!</v>
      </c>
      <c r="K49" s="26" t="str">
        <f t="shared" si="11"/>
        <v/>
      </c>
      <c r="L49" s="26" t="str">
        <f>IF(H49="","",COUNT($M$3:M49))</f>
        <v/>
      </c>
      <c r="M49" s="26" t="str">
        <f t="shared" si="12"/>
        <v/>
      </c>
      <c r="N49" s="31" t="e">
        <f t="shared" si="2"/>
        <v>#VALUE!</v>
      </c>
      <c r="O49" s="31" t="str">
        <f>IF(H49="","",IF(I49=TRUE,"",COUNTIF($I$2:I49,FALSE)+1))</f>
        <v/>
      </c>
      <c r="P49" s="26"/>
      <c r="Q49" s="31">
        <v>48</v>
      </c>
      <c r="R49" s="26" t="str">
        <f t="shared" si="13"/>
        <v/>
      </c>
      <c r="S49" s="39" t="str">
        <f t="shared" si="5"/>
        <v xml:space="preserve">Year </v>
      </c>
      <c r="T49" s="26">
        <f t="shared" si="3"/>
        <v>48</v>
      </c>
      <c r="U49" s="26" t="str">
        <f t="shared" si="14"/>
        <v/>
      </c>
      <c r="V49" s="26" t="str">
        <f t="shared" si="4"/>
        <v>Month 48</v>
      </c>
      <c r="W49" s="40" t="e">
        <f t="shared" si="15"/>
        <v>#VALUE!</v>
      </c>
      <c r="X49" s="26" t="str">
        <f t="shared" si="16"/>
        <v/>
      </c>
      <c r="Y49" s="26" t="str">
        <f t="shared" si="17"/>
        <v/>
      </c>
      <c r="Z49" s="26" t="str">
        <f>IF(U49="","",IF(AND(I49=FALSE,J49="No"),Z48,IF(AND(M48&lt;&gt;0,N48="Yes"),ROUND(-PMT(LOOKUP(W48,'Interest Rates'!$A$5:$A$302,'Interest Rates'!$D$5:$D$302)/12,($D$10-T49+1),U49),0),IF(I49=TRUE,Z48,ROUND(-PMT(VLOOKUP(O49,$A$14:$D$28,4,FALSE)/12,($D$10-T49+1),U49),0)))))</f>
        <v/>
      </c>
      <c r="AA49" s="26" t="str">
        <f t="shared" si="18"/>
        <v/>
      </c>
      <c r="AB49" s="26" t="str">
        <f t="shared" si="19"/>
        <v/>
      </c>
      <c r="AC49" s="26"/>
      <c r="AD49" s="26"/>
      <c r="AE49" s="26"/>
      <c r="AF49" s="26"/>
      <c r="AG49" s="26"/>
      <c r="AH49" s="26"/>
      <c r="AI49" s="26"/>
      <c r="AJ49" s="26"/>
      <c r="AK49" s="26"/>
      <c r="AL49" s="106"/>
      <c r="AM49" s="26"/>
      <c r="AN49" s="26"/>
      <c r="AO49" s="26"/>
      <c r="AP49" s="26"/>
      <c r="AQ49" s="26"/>
      <c r="AR49" s="26"/>
      <c r="AS49" s="26"/>
      <c r="AT49" s="26"/>
      <c r="AU49" s="26"/>
      <c r="AV49" s="26"/>
      <c r="AW49" s="26"/>
      <c r="AX49" s="26"/>
      <c r="AY49" s="26"/>
      <c r="AZ49" s="26"/>
      <c r="BA49" s="26"/>
      <c r="BB49" s="26"/>
      <c r="BC49" s="26">
        <v>2169</v>
      </c>
      <c r="BD49" s="47" t="s">
        <v>255</v>
      </c>
    </row>
    <row r="50" spans="2:56" x14ac:dyDescent="0.3">
      <c r="B50" s="26"/>
      <c r="C50" s="26"/>
      <c r="D50" s="26"/>
      <c r="E50" s="26"/>
      <c r="F50" s="26"/>
      <c r="G50" s="31"/>
      <c r="H50" s="38" t="str">
        <f t="shared" si="0"/>
        <v/>
      </c>
      <c r="I50" s="26" t="str">
        <f t="shared" si="10"/>
        <v/>
      </c>
      <c r="J50" s="31" t="e">
        <f t="shared" si="1"/>
        <v>#VALUE!</v>
      </c>
      <c r="K50" s="26" t="str">
        <f t="shared" si="11"/>
        <v/>
      </c>
      <c r="L50" s="26" t="str">
        <f>IF(H50="","",COUNT($M$3:M50))</f>
        <v/>
      </c>
      <c r="M50" s="26" t="str">
        <f t="shared" si="12"/>
        <v/>
      </c>
      <c r="N50" s="31" t="e">
        <f t="shared" si="2"/>
        <v>#VALUE!</v>
      </c>
      <c r="O50" s="31" t="str">
        <f>IF(H50="","",IF(I50=TRUE,"",COUNTIF($I$2:I50,FALSE)+1))</f>
        <v/>
      </c>
      <c r="P50" s="26"/>
      <c r="Q50" s="31">
        <v>49</v>
      </c>
      <c r="R50" s="26" t="str">
        <f t="shared" si="13"/>
        <v/>
      </c>
      <c r="S50" s="39" t="str">
        <f t="shared" si="5"/>
        <v xml:space="preserve">Year </v>
      </c>
      <c r="T50" s="26">
        <f t="shared" si="3"/>
        <v>49</v>
      </c>
      <c r="U50" s="26" t="str">
        <f t="shared" si="14"/>
        <v/>
      </c>
      <c r="V50" s="26" t="str">
        <f t="shared" si="4"/>
        <v>Month 49</v>
      </c>
      <c r="W50" s="40" t="e">
        <f t="shared" si="15"/>
        <v>#VALUE!</v>
      </c>
      <c r="X50" s="26" t="str">
        <f t="shared" si="16"/>
        <v/>
      </c>
      <c r="Y50" s="26" t="str">
        <f t="shared" si="17"/>
        <v/>
      </c>
      <c r="Z50" s="26" t="str">
        <f>IF(U50="","",IF(AND(I50=FALSE,J50="No"),Z49,IF(AND(M49&lt;&gt;0,N49="Yes"),ROUND(-PMT(LOOKUP(W49,'Interest Rates'!$A$5:$A$302,'Interest Rates'!$D$5:$D$302)/12,($D$10-T50+1),U50),0),IF(I50=TRUE,Z49,ROUND(-PMT(VLOOKUP(O50,$A$14:$D$28,4,FALSE)/12,($D$10-T50+1),U50),0)))))</f>
        <v/>
      </c>
      <c r="AA50" s="26" t="str">
        <f t="shared" si="18"/>
        <v/>
      </c>
      <c r="AB50" s="26" t="str">
        <f t="shared" si="19"/>
        <v/>
      </c>
      <c r="AC50" s="26"/>
      <c r="AD50" s="26"/>
      <c r="AE50" s="26"/>
      <c r="AF50" s="26"/>
      <c r="AG50" s="26"/>
      <c r="AH50" s="26"/>
      <c r="AI50" s="26"/>
      <c r="AJ50" s="26"/>
      <c r="AK50" s="26"/>
      <c r="AL50" s="106"/>
      <c r="AM50" s="26"/>
      <c r="AN50" s="26"/>
      <c r="AO50" s="26"/>
      <c r="AP50" s="26"/>
      <c r="AQ50" s="26"/>
      <c r="AR50" s="26"/>
      <c r="AS50" s="26"/>
      <c r="AT50" s="26"/>
      <c r="AU50" s="26"/>
      <c r="AV50" s="26"/>
      <c r="AW50" s="26"/>
      <c r="AX50" s="26"/>
      <c r="AY50" s="26"/>
      <c r="AZ50" s="26"/>
      <c r="BA50" s="26"/>
      <c r="BB50" s="26"/>
      <c r="BC50" s="26">
        <v>2171</v>
      </c>
      <c r="BD50" s="47" t="s">
        <v>261</v>
      </c>
    </row>
    <row r="51" spans="2:56" x14ac:dyDescent="0.3">
      <c r="B51" s="26"/>
      <c r="C51" s="26"/>
      <c r="D51" s="26"/>
      <c r="E51" s="26"/>
      <c r="F51" s="26"/>
      <c r="G51" s="31"/>
      <c r="H51" s="38" t="str">
        <f t="shared" si="0"/>
        <v/>
      </c>
      <c r="I51" s="26" t="str">
        <f t="shared" si="10"/>
        <v/>
      </c>
      <c r="J51" s="31" t="e">
        <f t="shared" si="1"/>
        <v>#VALUE!</v>
      </c>
      <c r="K51" s="26" t="str">
        <f t="shared" si="11"/>
        <v/>
      </c>
      <c r="L51" s="26" t="str">
        <f>IF(H51="","",COUNT($M$3:M51))</f>
        <v/>
      </c>
      <c r="M51" s="26" t="str">
        <f t="shared" si="12"/>
        <v/>
      </c>
      <c r="N51" s="31" t="e">
        <f t="shared" si="2"/>
        <v>#VALUE!</v>
      </c>
      <c r="O51" s="31" t="str">
        <f>IF(H51="","",IF(I51=TRUE,"",COUNTIF($I$2:I51,FALSE)+1))</f>
        <v/>
      </c>
      <c r="P51" s="26"/>
      <c r="Q51" s="31">
        <v>50</v>
      </c>
      <c r="R51" s="26" t="str">
        <f t="shared" si="13"/>
        <v/>
      </c>
      <c r="S51" s="39" t="str">
        <f t="shared" si="5"/>
        <v xml:space="preserve">Year </v>
      </c>
      <c r="T51" s="26">
        <f t="shared" si="3"/>
        <v>50</v>
      </c>
      <c r="U51" s="26" t="str">
        <f t="shared" si="14"/>
        <v/>
      </c>
      <c r="V51" s="26" t="str">
        <f t="shared" si="4"/>
        <v>Month 50</v>
      </c>
      <c r="W51" s="40" t="e">
        <f t="shared" si="15"/>
        <v>#VALUE!</v>
      </c>
      <c r="X51" s="26" t="str">
        <f t="shared" si="16"/>
        <v/>
      </c>
      <c r="Y51" s="26" t="str">
        <f t="shared" si="17"/>
        <v/>
      </c>
      <c r="Z51" s="26" t="str">
        <f>IF(U51="","",IF(AND(I51=FALSE,J51="No"),Z50,IF(AND(M50&lt;&gt;0,N50="Yes"),ROUND(-PMT(LOOKUP(W50,'Interest Rates'!$A$5:$A$302,'Interest Rates'!$D$5:$D$302)/12,($D$10-T51+1),U51),0),IF(I51=TRUE,Z50,ROUND(-PMT(VLOOKUP(O51,$A$14:$D$28,4,FALSE)/12,($D$10-T51+1),U51),0)))))</f>
        <v/>
      </c>
      <c r="AA51" s="26" t="str">
        <f t="shared" si="18"/>
        <v/>
      </c>
      <c r="AB51" s="26" t="str">
        <f t="shared" si="19"/>
        <v/>
      </c>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v>2175</v>
      </c>
      <c r="BD51" s="47" t="s">
        <v>266</v>
      </c>
    </row>
    <row r="52" spans="2:56" x14ac:dyDescent="0.3">
      <c r="B52" s="26"/>
      <c r="C52" s="26"/>
      <c r="D52" s="26"/>
      <c r="E52" s="26"/>
      <c r="F52" s="26"/>
      <c r="G52" s="31"/>
      <c r="H52" s="38" t="str">
        <f t="shared" si="0"/>
        <v/>
      </c>
      <c r="I52" s="26" t="str">
        <f t="shared" si="10"/>
        <v/>
      </c>
      <c r="J52" s="31" t="e">
        <f t="shared" si="1"/>
        <v>#VALUE!</v>
      </c>
      <c r="K52" s="26" t="str">
        <f t="shared" si="11"/>
        <v/>
      </c>
      <c r="L52" s="26" t="str">
        <f>IF(H52="","",COUNT($M$3:M52))</f>
        <v/>
      </c>
      <c r="M52" s="26" t="str">
        <f t="shared" si="12"/>
        <v/>
      </c>
      <c r="N52" s="31" t="e">
        <f t="shared" si="2"/>
        <v>#VALUE!</v>
      </c>
      <c r="O52" s="31" t="str">
        <f>IF(H52="","",IF(I52=TRUE,"",COUNTIF($I$2:I52,FALSE)+1))</f>
        <v/>
      </c>
      <c r="P52" s="26"/>
      <c r="Q52" s="31">
        <v>51</v>
      </c>
      <c r="R52" s="26" t="str">
        <f t="shared" si="13"/>
        <v/>
      </c>
      <c r="S52" s="39" t="str">
        <f t="shared" si="5"/>
        <v xml:space="preserve">Year </v>
      </c>
      <c r="T52" s="26">
        <f t="shared" si="3"/>
        <v>51</v>
      </c>
      <c r="U52" s="26" t="str">
        <f t="shared" si="14"/>
        <v/>
      </c>
      <c r="V52" s="26" t="str">
        <f t="shared" si="4"/>
        <v>Month 51</v>
      </c>
      <c r="W52" s="40" t="e">
        <f t="shared" si="15"/>
        <v>#VALUE!</v>
      </c>
      <c r="X52" s="26" t="str">
        <f t="shared" si="16"/>
        <v/>
      </c>
      <c r="Y52" s="26" t="str">
        <f t="shared" si="17"/>
        <v/>
      </c>
      <c r="Z52" s="26" t="str">
        <f>IF(U52="","",IF(AND(I52=FALSE,J52="No"),Z51,IF(AND(M51&lt;&gt;0,N51="Yes"),ROUND(-PMT(LOOKUP(W51,'Interest Rates'!$A$5:$A$302,'Interest Rates'!$D$5:$D$302)/12,($D$10-T52+1),U52),0),IF(I52=TRUE,Z51,ROUND(-PMT(VLOOKUP(O52,$A$14:$D$28,4,FALSE)/12,($D$10-T52+1),U52),0)))))</f>
        <v/>
      </c>
      <c r="AA52" s="26" t="str">
        <f t="shared" si="18"/>
        <v/>
      </c>
      <c r="AB52" s="26" t="str">
        <f t="shared" si="19"/>
        <v/>
      </c>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v>2176</v>
      </c>
      <c r="BD52" s="47" t="s">
        <v>271</v>
      </c>
    </row>
    <row r="53" spans="2:56" x14ac:dyDescent="0.3">
      <c r="B53" s="26"/>
      <c r="C53" s="26"/>
      <c r="D53" s="26"/>
      <c r="E53" s="26"/>
      <c r="F53" s="26"/>
      <c r="G53" s="31"/>
      <c r="H53" s="38" t="str">
        <f t="shared" si="0"/>
        <v/>
      </c>
      <c r="I53" s="26" t="str">
        <f t="shared" si="10"/>
        <v/>
      </c>
      <c r="J53" s="31" t="e">
        <f t="shared" si="1"/>
        <v>#VALUE!</v>
      </c>
      <c r="K53" s="26" t="str">
        <f t="shared" si="11"/>
        <v/>
      </c>
      <c r="L53" s="26" t="str">
        <f>IF(H53="","",COUNT($M$3:M53))</f>
        <v/>
      </c>
      <c r="M53" s="26" t="str">
        <f t="shared" si="12"/>
        <v/>
      </c>
      <c r="N53" s="31" t="e">
        <f t="shared" si="2"/>
        <v>#VALUE!</v>
      </c>
      <c r="O53" s="31" t="str">
        <f>IF(H53="","",IF(I53=TRUE,"",COUNTIF($I$2:I53,FALSE)+1))</f>
        <v/>
      </c>
      <c r="P53" s="26"/>
      <c r="Q53" s="31">
        <v>52</v>
      </c>
      <c r="R53" s="26" t="str">
        <f t="shared" si="13"/>
        <v/>
      </c>
      <c r="S53" s="39" t="str">
        <f t="shared" si="5"/>
        <v xml:space="preserve">Year </v>
      </c>
      <c r="T53" s="26">
        <f t="shared" si="3"/>
        <v>52</v>
      </c>
      <c r="U53" s="26" t="str">
        <f t="shared" si="14"/>
        <v/>
      </c>
      <c r="V53" s="26" t="str">
        <f t="shared" si="4"/>
        <v>Month 52</v>
      </c>
      <c r="W53" s="40" t="e">
        <f t="shared" si="15"/>
        <v>#VALUE!</v>
      </c>
      <c r="X53" s="26" t="str">
        <f t="shared" si="16"/>
        <v/>
      </c>
      <c r="Y53" s="26" t="str">
        <f t="shared" si="17"/>
        <v/>
      </c>
      <c r="Z53" s="26" t="str">
        <f>IF(U53="","",IF(AND(I53=FALSE,J53="No"),Z52,IF(AND(M52&lt;&gt;0,N52="Yes"),ROUND(-PMT(LOOKUP(W52,'Interest Rates'!$A$5:$A$302,'Interest Rates'!$D$5:$D$302)/12,($D$10-T53+1),U53),0),IF(I53=TRUE,Z52,ROUND(-PMT(VLOOKUP(O53,$A$14:$D$28,4,FALSE)/12,($D$10-T53+1),U53),0)))))</f>
        <v/>
      </c>
      <c r="AA53" s="26" t="str">
        <f t="shared" si="18"/>
        <v/>
      </c>
      <c r="AB53" s="26" t="str">
        <f t="shared" si="19"/>
        <v/>
      </c>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v>2183</v>
      </c>
      <c r="BD53" s="47" t="s">
        <v>276</v>
      </c>
    </row>
    <row r="54" spans="2:56" x14ac:dyDescent="0.3">
      <c r="B54" s="26"/>
      <c r="C54" s="26"/>
      <c r="D54" s="26"/>
      <c r="E54" s="26"/>
      <c r="F54" s="26"/>
      <c r="G54" s="31"/>
      <c r="H54" s="38" t="str">
        <f t="shared" si="0"/>
        <v/>
      </c>
      <c r="I54" s="26" t="str">
        <f t="shared" si="10"/>
        <v/>
      </c>
      <c r="J54" s="31" t="e">
        <f t="shared" si="1"/>
        <v>#VALUE!</v>
      </c>
      <c r="K54" s="26" t="str">
        <f t="shared" si="11"/>
        <v/>
      </c>
      <c r="L54" s="26" t="str">
        <f>IF(H54="","",COUNT($M$3:M54))</f>
        <v/>
      </c>
      <c r="M54" s="26" t="str">
        <f t="shared" si="12"/>
        <v/>
      </c>
      <c r="N54" s="31" t="e">
        <f t="shared" si="2"/>
        <v>#VALUE!</v>
      </c>
      <c r="O54" s="31" t="str">
        <f>IF(H54="","",IF(I54=TRUE,"",COUNTIF($I$2:I54,FALSE)+1))</f>
        <v/>
      </c>
      <c r="P54" s="26"/>
      <c r="Q54" s="31">
        <v>53</v>
      </c>
      <c r="R54" s="26" t="str">
        <f t="shared" si="13"/>
        <v/>
      </c>
      <c r="S54" s="39" t="str">
        <f t="shared" si="5"/>
        <v xml:space="preserve">Year </v>
      </c>
      <c r="T54" s="26">
        <f t="shared" si="3"/>
        <v>53</v>
      </c>
      <c r="U54" s="26" t="str">
        <f t="shared" si="14"/>
        <v/>
      </c>
      <c r="V54" s="26" t="str">
        <f t="shared" si="4"/>
        <v>Month 53</v>
      </c>
      <c r="W54" s="40" t="e">
        <f t="shared" si="15"/>
        <v>#VALUE!</v>
      </c>
      <c r="X54" s="26" t="str">
        <f t="shared" si="16"/>
        <v/>
      </c>
      <c r="Y54" s="26" t="str">
        <f t="shared" si="17"/>
        <v/>
      </c>
      <c r="Z54" s="26" t="str">
        <f>IF(U54="","",IF(AND(I54=FALSE,J54="No"),Z53,IF(AND(M53&lt;&gt;0,N53="Yes"),ROUND(-PMT(LOOKUP(W53,'Interest Rates'!$A$5:$A$302,'Interest Rates'!$D$5:$D$302)/12,($D$10-T54+1),U54),0),IF(I54=TRUE,Z53,ROUND(-PMT(VLOOKUP(O54,$A$14:$D$28,4,FALSE)/12,($D$10-T54+1),U54),0)))))</f>
        <v/>
      </c>
      <c r="AA54" s="26" t="str">
        <f t="shared" si="18"/>
        <v/>
      </c>
      <c r="AB54" s="26" t="str">
        <f t="shared" si="19"/>
        <v/>
      </c>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v>2185</v>
      </c>
      <c r="BD54" s="47" t="s">
        <v>277</v>
      </c>
    </row>
    <row r="55" spans="2:56" x14ac:dyDescent="0.3">
      <c r="B55" s="26"/>
      <c r="C55" s="26"/>
      <c r="D55" s="26"/>
      <c r="E55" s="26"/>
      <c r="F55" s="26"/>
      <c r="G55" s="31"/>
      <c r="H55" s="38" t="str">
        <f t="shared" si="0"/>
        <v/>
      </c>
      <c r="I55" s="26" t="str">
        <f t="shared" si="10"/>
        <v/>
      </c>
      <c r="J55" s="31" t="e">
        <f t="shared" si="1"/>
        <v>#VALUE!</v>
      </c>
      <c r="K55" s="26" t="str">
        <f t="shared" si="11"/>
        <v/>
      </c>
      <c r="L55" s="26" t="str">
        <f>IF(H55="","",COUNT($M$3:M55))</f>
        <v/>
      </c>
      <c r="M55" s="26" t="str">
        <f t="shared" si="12"/>
        <v/>
      </c>
      <c r="N55" s="31" t="e">
        <f t="shared" si="2"/>
        <v>#VALUE!</v>
      </c>
      <c r="O55" s="31" t="str">
        <f>IF(H55="","",IF(I55=TRUE,"",COUNTIF($I$2:I55,FALSE)+1))</f>
        <v/>
      </c>
      <c r="P55" s="26"/>
      <c r="Q55" s="31">
        <v>54</v>
      </c>
      <c r="R55" s="26" t="str">
        <f t="shared" si="13"/>
        <v/>
      </c>
      <c r="S55" s="39" t="str">
        <f t="shared" si="5"/>
        <v xml:space="preserve">Year </v>
      </c>
      <c r="T55" s="26">
        <f t="shared" si="3"/>
        <v>54</v>
      </c>
      <c r="U55" s="26" t="str">
        <f t="shared" si="14"/>
        <v/>
      </c>
      <c r="V55" s="26" t="str">
        <f t="shared" si="4"/>
        <v>Month 54</v>
      </c>
      <c r="W55" s="40" t="e">
        <f t="shared" si="15"/>
        <v>#VALUE!</v>
      </c>
      <c r="X55" s="26" t="str">
        <f t="shared" si="16"/>
        <v/>
      </c>
      <c r="Y55" s="26" t="str">
        <f t="shared" si="17"/>
        <v/>
      </c>
      <c r="Z55" s="26" t="str">
        <f>IF(U55="","",IF(AND(I55=FALSE,J55="No"),Z54,IF(AND(M54&lt;&gt;0,N54="Yes"),ROUND(-PMT(LOOKUP(W54,'Interest Rates'!$A$5:$A$302,'Interest Rates'!$D$5:$D$302)/12,($D$10-T55+1),U55),0),IF(I55=TRUE,Z54,ROUND(-PMT(VLOOKUP(O55,$A$14:$D$28,4,FALSE)/12,($D$10-T55+1),U55),0)))))</f>
        <v/>
      </c>
      <c r="AA55" s="26" t="str">
        <f t="shared" si="18"/>
        <v/>
      </c>
      <c r="AB55" s="26" t="str">
        <f t="shared" si="19"/>
        <v/>
      </c>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v>2187</v>
      </c>
      <c r="BD55" s="47" t="s">
        <v>282</v>
      </c>
    </row>
    <row r="56" spans="2:56" x14ac:dyDescent="0.3">
      <c r="B56" s="26"/>
      <c r="C56" s="26"/>
      <c r="D56" s="26"/>
      <c r="E56" s="26"/>
      <c r="F56" s="26"/>
      <c r="G56" s="31"/>
      <c r="H56" s="38" t="str">
        <f t="shared" si="0"/>
        <v/>
      </c>
      <c r="I56" s="26" t="str">
        <f t="shared" si="10"/>
        <v/>
      </c>
      <c r="J56" s="31" t="e">
        <f t="shared" si="1"/>
        <v>#VALUE!</v>
      </c>
      <c r="K56" s="26" t="str">
        <f t="shared" si="11"/>
        <v/>
      </c>
      <c r="L56" s="26" t="str">
        <f>IF(H56="","",COUNT($M$3:M56))</f>
        <v/>
      </c>
      <c r="M56" s="26" t="str">
        <f t="shared" si="12"/>
        <v/>
      </c>
      <c r="N56" s="31" t="e">
        <f t="shared" si="2"/>
        <v>#VALUE!</v>
      </c>
      <c r="O56" s="31" t="str">
        <f>IF(H56="","",IF(I56=TRUE,"",COUNTIF($I$2:I56,FALSE)+1))</f>
        <v/>
      </c>
      <c r="P56" s="26"/>
      <c r="Q56" s="31">
        <v>55</v>
      </c>
      <c r="R56" s="26" t="str">
        <f t="shared" si="13"/>
        <v/>
      </c>
      <c r="S56" s="39" t="str">
        <f t="shared" si="5"/>
        <v xml:space="preserve">Year </v>
      </c>
      <c r="T56" s="26">
        <f t="shared" si="3"/>
        <v>55</v>
      </c>
      <c r="U56" s="26" t="str">
        <f t="shared" si="14"/>
        <v/>
      </c>
      <c r="V56" s="26" t="str">
        <f t="shared" si="4"/>
        <v>Month 55</v>
      </c>
      <c r="W56" s="40" t="e">
        <f t="shared" si="15"/>
        <v>#VALUE!</v>
      </c>
      <c r="X56" s="26" t="str">
        <f t="shared" si="16"/>
        <v/>
      </c>
      <c r="Y56" s="26" t="str">
        <f t="shared" si="17"/>
        <v/>
      </c>
      <c r="Z56" s="26" t="str">
        <f>IF(U56="","",IF(AND(I56=FALSE,J56="No"),Z55,IF(AND(M55&lt;&gt;0,N55="Yes"),ROUND(-PMT(LOOKUP(W55,'Interest Rates'!$A$5:$A$302,'Interest Rates'!$D$5:$D$302)/12,($D$10-T56+1),U56),0),IF(I56=TRUE,Z55,ROUND(-PMT(VLOOKUP(O56,$A$14:$D$28,4,FALSE)/12,($D$10-T56+1),U56),0)))))</f>
        <v/>
      </c>
      <c r="AA56" s="26" t="str">
        <f t="shared" si="18"/>
        <v/>
      </c>
      <c r="AB56" s="26" t="str">
        <f t="shared" si="19"/>
        <v/>
      </c>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v>2188</v>
      </c>
      <c r="BD56" s="47" t="s">
        <v>288</v>
      </c>
    </row>
    <row r="57" spans="2:56" x14ac:dyDescent="0.3">
      <c r="B57" s="26"/>
      <c r="C57" s="26"/>
      <c r="D57" s="26"/>
      <c r="E57" s="26"/>
      <c r="F57" s="26"/>
      <c r="G57" s="31"/>
      <c r="H57" s="38" t="str">
        <f t="shared" si="0"/>
        <v/>
      </c>
      <c r="I57" s="26" t="str">
        <f t="shared" si="10"/>
        <v/>
      </c>
      <c r="J57" s="31" t="e">
        <f t="shared" si="1"/>
        <v>#VALUE!</v>
      </c>
      <c r="K57" s="26" t="str">
        <f t="shared" si="11"/>
        <v/>
      </c>
      <c r="L57" s="26" t="str">
        <f>IF(H57="","",COUNT($M$3:M57))</f>
        <v/>
      </c>
      <c r="M57" s="26" t="str">
        <f t="shared" si="12"/>
        <v/>
      </c>
      <c r="N57" s="31" t="e">
        <f t="shared" si="2"/>
        <v>#VALUE!</v>
      </c>
      <c r="O57" s="31" t="str">
        <f>IF(H57="","",IF(I57=TRUE,"",COUNTIF($I$2:I57,FALSE)+1))</f>
        <v/>
      </c>
      <c r="P57" s="26"/>
      <c r="Q57" s="31">
        <v>56</v>
      </c>
      <c r="R57" s="26" t="str">
        <f t="shared" si="13"/>
        <v/>
      </c>
      <c r="S57" s="39" t="str">
        <f t="shared" si="5"/>
        <v xml:space="preserve">Year </v>
      </c>
      <c r="T57" s="26">
        <f t="shared" si="3"/>
        <v>56</v>
      </c>
      <c r="U57" s="26" t="str">
        <f t="shared" si="14"/>
        <v/>
      </c>
      <c r="V57" s="26" t="str">
        <f t="shared" si="4"/>
        <v>Month 56</v>
      </c>
      <c r="W57" s="40" t="e">
        <f t="shared" si="15"/>
        <v>#VALUE!</v>
      </c>
      <c r="X57" s="26" t="str">
        <f t="shared" si="16"/>
        <v/>
      </c>
      <c r="Y57" s="26" t="str">
        <f t="shared" si="17"/>
        <v/>
      </c>
      <c r="Z57" s="26" t="str">
        <f>IF(U57="","",IF(AND(I57=FALSE,J57="No"),Z56,IF(AND(M56&lt;&gt;0,N56="Yes"),ROUND(-PMT(LOOKUP(W56,'Interest Rates'!$A$5:$A$302,'Interest Rates'!$D$5:$D$302)/12,($D$10-T57+1),U57),0),IF(I57=TRUE,Z56,ROUND(-PMT(VLOOKUP(O57,$A$14:$D$28,4,FALSE)/12,($D$10-T57+1),U57),0)))))</f>
        <v/>
      </c>
      <c r="AA57" s="26" t="str">
        <f t="shared" si="18"/>
        <v/>
      </c>
      <c r="AB57" s="26" t="str">
        <f t="shared" si="19"/>
        <v/>
      </c>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v>2189</v>
      </c>
      <c r="BD57" s="47" t="s">
        <v>293</v>
      </c>
    </row>
    <row r="58" spans="2:56" x14ac:dyDescent="0.3">
      <c r="B58" s="26"/>
      <c r="C58" s="26"/>
      <c r="D58" s="26"/>
      <c r="E58" s="26"/>
      <c r="F58" s="26"/>
      <c r="G58" s="31"/>
      <c r="H58" s="38" t="str">
        <f t="shared" si="0"/>
        <v/>
      </c>
      <c r="I58" s="26" t="str">
        <f t="shared" si="10"/>
        <v/>
      </c>
      <c r="J58" s="31" t="e">
        <f t="shared" si="1"/>
        <v>#VALUE!</v>
      </c>
      <c r="K58" s="26" t="str">
        <f t="shared" si="11"/>
        <v/>
      </c>
      <c r="L58" s="26" t="str">
        <f>IF(H58="","",COUNT($M$3:M58))</f>
        <v/>
      </c>
      <c r="M58" s="26" t="str">
        <f t="shared" si="12"/>
        <v/>
      </c>
      <c r="N58" s="31" t="e">
        <f t="shared" si="2"/>
        <v>#VALUE!</v>
      </c>
      <c r="O58" s="31" t="str">
        <f>IF(H58="","",IF(I58=TRUE,"",COUNTIF($I$2:I58,FALSE)+1))</f>
        <v/>
      </c>
      <c r="P58" s="26"/>
      <c r="Q58" s="31">
        <v>57</v>
      </c>
      <c r="R58" s="26" t="str">
        <f t="shared" si="13"/>
        <v/>
      </c>
      <c r="S58" s="39" t="str">
        <f t="shared" si="5"/>
        <v xml:space="preserve">Year </v>
      </c>
      <c r="T58" s="26">
        <f t="shared" si="3"/>
        <v>57</v>
      </c>
      <c r="U58" s="26" t="str">
        <f t="shared" si="14"/>
        <v/>
      </c>
      <c r="V58" s="26" t="str">
        <f t="shared" si="4"/>
        <v>Month 57</v>
      </c>
      <c r="W58" s="40" t="e">
        <f t="shared" si="15"/>
        <v>#VALUE!</v>
      </c>
      <c r="X58" s="26" t="str">
        <f t="shared" si="16"/>
        <v/>
      </c>
      <c r="Y58" s="26" t="str">
        <f t="shared" si="17"/>
        <v/>
      </c>
      <c r="Z58" s="26" t="str">
        <f>IF(U58="","",IF(AND(I58=FALSE,J58="No"),Z57,IF(AND(M57&lt;&gt;0,N57="Yes"),ROUND(-PMT(LOOKUP(W57,'Interest Rates'!$A$5:$A$302,'Interest Rates'!$D$5:$D$302)/12,($D$10-T58+1),U58),0),IF(I58=TRUE,Z57,ROUND(-PMT(VLOOKUP(O58,$A$14:$D$28,4,FALSE)/12,($D$10-T58+1),U58),0)))))</f>
        <v/>
      </c>
      <c r="AA58" s="26" t="str">
        <f t="shared" si="18"/>
        <v/>
      </c>
      <c r="AB58" s="26" t="str">
        <f t="shared" si="19"/>
        <v/>
      </c>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v>2190</v>
      </c>
      <c r="BD58" s="47" t="s">
        <v>299</v>
      </c>
    </row>
    <row r="59" spans="2:56" x14ac:dyDescent="0.3">
      <c r="B59" s="26"/>
      <c r="C59" s="26"/>
      <c r="D59" s="26"/>
      <c r="E59" s="26"/>
      <c r="F59" s="26"/>
      <c r="G59" s="31"/>
      <c r="H59" s="38" t="str">
        <f t="shared" si="0"/>
        <v/>
      </c>
      <c r="I59" s="26" t="str">
        <f t="shared" si="10"/>
        <v/>
      </c>
      <c r="J59" s="31" t="e">
        <f t="shared" si="1"/>
        <v>#VALUE!</v>
      </c>
      <c r="K59" s="26" t="str">
        <f t="shared" si="11"/>
        <v/>
      </c>
      <c r="L59" s="26" t="str">
        <f>IF(H59="","",COUNT($M$3:M59))</f>
        <v/>
      </c>
      <c r="M59" s="26" t="str">
        <f t="shared" si="12"/>
        <v/>
      </c>
      <c r="N59" s="31" t="e">
        <f t="shared" si="2"/>
        <v>#VALUE!</v>
      </c>
      <c r="O59" s="31" t="str">
        <f>IF(H59="","",IF(I59=TRUE,"",COUNTIF($I$2:I59,FALSE)+1))</f>
        <v/>
      </c>
      <c r="P59" s="26"/>
      <c r="Q59" s="31">
        <v>58</v>
      </c>
      <c r="R59" s="26" t="str">
        <f t="shared" si="13"/>
        <v/>
      </c>
      <c r="S59" s="39" t="str">
        <f t="shared" si="5"/>
        <v xml:space="preserve">Year </v>
      </c>
      <c r="T59" s="26">
        <f t="shared" si="3"/>
        <v>58</v>
      </c>
      <c r="U59" s="26" t="str">
        <f t="shared" si="14"/>
        <v/>
      </c>
      <c r="V59" s="26" t="str">
        <f t="shared" si="4"/>
        <v>Month 58</v>
      </c>
      <c r="W59" s="40" t="e">
        <f t="shared" si="15"/>
        <v>#VALUE!</v>
      </c>
      <c r="X59" s="26" t="str">
        <f t="shared" si="16"/>
        <v/>
      </c>
      <c r="Y59" s="26" t="str">
        <f t="shared" si="17"/>
        <v/>
      </c>
      <c r="Z59" s="26" t="str">
        <f>IF(U59="","",IF(AND(I59=FALSE,J59="No"),Z58,IF(AND(M58&lt;&gt;0,N58="Yes"),ROUND(-PMT(LOOKUP(W58,'Interest Rates'!$A$5:$A$302,'Interest Rates'!$D$5:$D$302)/12,($D$10-T59+1),U59),0),IF(I59=TRUE,Z58,ROUND(-PMT(VLOOKUP(O59,$A$14:$D$28,4,FALSE)/12,($D$10-T59+1),U59),0)))))</f>
        <v/>
      </c>
      <c r="AA59" s="26" t="str">
        <f t="shared" si="18"/>
        <v/>
      </c>
      <c r="AB59" s="26" t="str">
        <f t="shared" si="19"/>
        <v/>
      </c>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v>2191</v>
      </c>
      <c r="BD59" s="47" t="s">
        <v>1687</v>
      </c>
    </row>
    <row r="60" spans="2:56" x14ac:dyDescent="0.3">
      <c r="B60" s="26"/>
      <c r="C60" s="26"/>
      <c r="D60" s="26"/>
      <c r="E60" s="26"/>
      <c r="F60" s="26"/>
      <c r="G60" s="31"/>
      <c r="H60" s="38" t="str">
        <f t="shared" si="0"/>
        <v/>
      </c>
      <c r="I60" s="26" t="str">
        <f t="shared" si="10"/>
        <v/>
      </c>
      <c r="J60" s="31" t="e">
        <f t="shared" si="1"/>
        <v>#VALUE!</v>
      </c>
      <c r="K60" s="26" t="str">
        <f t="shared" si="11"/>
        <v/>
      </c>
      <c r="L60" s="26" t="str">
        <f>IF(H60="","",COUNT($M$3:M60))</f>
        <v/>
      </c>
      <c r="M60" s="26" t="str">
        <f t="shared" si="12"/>
        <v/>
      </c>
      <c r="N60" s="31" t="e">
        <f t="shared" si="2"/>
        <v>#VALUE!</v>
      </c>
      <c r="O60" s="31" t="str">
        <f>IF(H60="","",IF(I60=TRUE,"",COUNTIF($I$2:I60,FALSE)+1))</f>
        <v/>
      </c>
      <c r="P60" s="26"/>
      <c r="Q60" s="31">
        <v>59</v>
      </c>
      <c r="R60" s="26" t="str">
        <f t="shared" si="13"/>
        <v/>
      </c>
      <c r="S60" s="39" t="str">
        <f t="shared" si="5"/>
        <v xml:space="preserve">Year </v>
      </c>
      <c r="T60" s="26">
        <f t="shared" si="3"/>
        <v>59</v>
      </c>
      <c r="U60" s="26" t="str">
        <f t="shared" si="14"/>
        <v/>
      </c>
      <c r="V60" s="26" t="str">
        <f t="shared" si="4"/>
        <v>Month 59</v>
      </c>
      <c r="W60" s="40" t="e">
        <f t="shared" si="15"/>
        <v>#VALUE!</v>
      </c>
      <c r="X60" s="26" t="str">
        <f t="shared" si="16"/>
        <v/>
      </c>
      <c r="Y60" s="26" t="str">
        <f t="shared" si="17"/>
        <v/>
      </c>
      <c r="Z60" s="26" t="str">
        <f>IF(U60="","",IF(AND(I60=FALSE,J60="No"),Z59,IF(AND(M59&lt;&gt;0,N59="Yes"),ROUND(-PMT(LOOKUP(W59,'Interest Rates'!$A$5:$A$302,'Interest Rates'!$D$5:$D$302)/12,($D$10-T60+1),U60),0),IF(I60=TRUE,Z59,ROUND(-PMT(VLOOKUP(O60,$A$14:$D$28,4,FALSE)/12,($D$10-T60+1),U60),0)))))</f>
        <v/>
      </c>
      <c r="AA60" s="26" t="str">
        <f t="shared" si="18"/>
        <v/>
      </c>
      <c r="AB60" s="26" t="str">
        <f t="shared" si="19"/>
        <v/>
      </c>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v>2192</v>
      </c>
      <c r="BD60" s="47" t="s">
        <v>306</v>
      </c>
    </row>
    <row r="61" spans="2:56" x14ac:dyDescent="0.3">
      <c r="B61" s="26"/>
      <c r="C61" s="26"/>
      <c r="D61" s="26"/>
      <c r="E61" s="26"/>
      <c r="F61" s="26"/>
      <c r="G61" s="31"/>
      <c r="H61" s="38" t="str">
        <f t="shared" si="0"/>
        <v/>
      </c>
      <c r="I61" s="26" t="str">
        <f t="shared" si="10"/>
        <v/>
      </c>
      <c r="J61" s="31" t="e">
        <f t="shared" si="1"/>
        <v>#VALUE!</v>
      </c>
      <c r="K61" s="26" t="str">
        <f t="shared" si="11"/>
        <v/>
      </c>
      <c r="L61" s="26" t="str">
        <f>IF(H61="","",COUNT($M$3:M61))</f>
        <v/>
      </c>
      <c r="M61" s="26" t="str">
        <f t="shared" si="12"/>
        <v/>
      </c>
      <c r="N61" s="31" t="e">
        <f t="shared" si="2"/>
        <v>#VALUE!</v>
      </c>
      <c r="O61" s="31" t="str">
        <f>IF(H61="","",IF(I61=TRUE,"",COUNTIF($I$2:I61,FALSE)+1))</f>
        <v/>
      </c>
      <c r="P61" s="26"/>
      <c r="Q61" s="31">
        <v>60</v>
      </c>
      <c r="R61" s="26" t="str">
        <f t="shared" si="13"/>
        <v/>
      </c>
      <c r="S61" s="39" t="str">
        <f t="shared" si="5"/>
        <v xml:space="preserve">Year </v>
      </c>
      <c r="T61" s="26">
        <f t="shared" si="3"/>
        <v>60</v>
      </c>
      <c r="U61" s="26" t="str">
        <f t="shared" si="14"/>
        <v/>
      </c>
      <c r="V61" s="26" t="str">
        <f t="shared" si="4"/>
        <v>Month 60</v>
      </c>
      <c r="W61" s="40" t="e">
        <f t="shared" si="15"/>
        <v>#VALUE!</v>
      </c>
      <c r="X61" s="26" t="str">
        <f t="shared" si="16"/>
        <v/>
      </c>
      <c r="Y61" s="26" t="str">
        <f t="shared" si="17"/>
        <v/>
      </c>
      <c r="Z61" s="26" t="str">
        <f>IF(U61="","",IF(AND(I61=FALSE,J61="No"),Z60,IF(AND(M60&lt;&gt;0,N60="Yes"),ROUND(-PMT(LOOKUP(W60,'Interest Rates'!$A$5:$A$302,'Interest Rates'!$D$5:$D$302)/12,($D$10-T61+1),U61),0),IF(I61=TRUE,Z60,ROUND(-PMT(VLOOKUP(O61,$A$14:$D$28,4,FALSE)/12,($D$10-T61+1),U61),0)))))</f>
        <v/>
      </c>
      <c r="AA61" s="26" t="str">
        <f t="shared" si="18"/>
        <v/>
      </c>
      <c r="AB61" s="26" t="str">
        <f t="shared" si="19"/>
        <v/>
      </c>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v>2193</v>
      </c>
      <c r="BD61" s="47" t="s">
        <v>312</v>
      </c>
    </row>
    <row r="62" spans="2:56" x14ac:dyDescent="0.3">
      <c r="B62" s="26"/>
      <c r="C62" s="26"/>
      <c r="D62" s="26"/>
      <c r="E62" s="26"/>
      <c r="F62" s="26"/>
      <c r="G62" s="31"/>
      <c r="H62" s="38" t="str">
        <f t="shared" si="0"/>
        <v/>
      </c>
      <c r="I62" s="26" t="str">
        <f t="shared" si="10"/>
        <v/>
      </c>
      <c r="J62" s="31" t="e">
        <f t="shared" si="1"/>
        <v>#VALUE!</v>
      </c>
      <c r="K62" s="26" t="str">
        <f t="shared" si="11"/>
        <v/>
      </c>
      <c r="L62" s="26" t="str">
        <f>IF(H62="","",COUNT($M$3:M62))</f>
        <v/>
      </c>
      <c r="M62" s="26" t="str">
        <f t="shared" si="12"/>
        <v/>
      </c>
      <c r="N62" s="31" t="e">
        <f t="shared" si="2"/>
        <v>#VALUE!</v>
      </c>
      <c r="O62" s="31" t="str">
        <f>IF(H62="","",IF(I62=TRUE,"",COUNTIF($I$2:I62,FALSE)+1))</f>
        <v/>
      </c>
      <c r="P62" s="26"/>
      <c r="Q62" s="31">
        <v>61</v>
      </c>
      <c r="R62" s="26" t="str">
        <f t="shared" si="13"/>
        <v/>
      </c>
      <c r="S62" s="39" t="str">
        <f t="shared" si="5"/>
        <v xml:space="preserve">Year </v>
      </c>
      <c r="T62" s="26">
        <f t="shared" si="3"/>
        <v>61</v>
      </c>
      <c r="U62" s="26" t="str">
        <f t="shared" si="14"/>
        <v/>
      </c>
      <c r="V62" s="26" t="str">
        <f t="shared" si="4"/>
        <v>Month 61</v>
      </c>
      <c r="W62" s="40" t="e">
        <f t="shared" si="15"/>
        <v>#VALUE!</v>
      </c>
      <c r="X62" s="26" t="str">
        <f t="shared" si="16"/>
        <v/>
      </c>
      <c r="Y62" s="26" t="str">
        <f t="shared" si="17"/>
        <v/>
      </c>
      <c r="Z62" s="26" t="str">
        <f>IF(U62="","",IF(AND(I62=FALSE,J62="No"),Z61,IF(AND(M61&lt;&gt;0,N61="Yes"),ROUND(-PMT(LOOKUP(W61,'Interest Rates'!$A$5:$A$302,'Interest Rates'!$D$5:$D$302)/12,($D$10-T62+1),U62),0),IF(I62=TRUE,Z61,ROUND(-PMT(VLOOKUP(O62,$A$14:$D$28,4,FALSE)/12,($D$10-T62+1),U62),0)))))</f>
        <v/>
      </c>
      <c r="AA62" s="26" t="str">
        <f t="shared" si="18"/>
        <v/>
      </c>
      <c r="AB62" s="26" t="str">
        <f t="shared" si="19"/>
        <v/>
      </c>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v>2226</v>
      </c>
      <c r="BD62" s="47" t="s">
        <v>318</v>
      </c>
    </row>
    <row r="63" spans="2:56" x14ac:dyDescent="0.3">
      <c r="B63" s="26"/>
      <c r="C63" s="26"/>
      <c r="D63" s="26"/>
      <c r="E63" s="26"/>
      <c r="F63" s="26"/>
      <c r="G63" s="31"/>
      <c r="H63" s="38" t="str">
        <f t="shared" si="0"/>
        <v/>
      </c>
      <c r="I63" s="26" t="str">
        <f t="shared" si="10"/>
        <v/>
      </c>
      <c r="J63" s="31" t="e">
        <f t="shared" si="1"/>
        <v>#VALUE!</v>
      </c>
      <c r="K63" s="26" t="str">
        <f t="shared" si="11"/>
        <v/>
      </c>
      <c r="L63" s="26" t="str">
        <f>IF(H63="","",COUNT($M$3:M63))</f>
        <v/>
      </c>
      <c r="M63" s="26" t="str">
        <f t="shared" si="12"/>
        <v/>
      </c>
      <c r="N63" s="31" t="e">
        <f t="shared" si="2"/>
        <v>#VALUE!</v>
      </c>
      <c r="O63" s="31" t="str">
        <f>IF(H63="","",IF(I63=TRUE,"",COUNTIF($I$2:I63,FALSE)+1))</f>
        <v/>
      </c>
      <c r="P63" s="26"/>
      <c r="Q63" s="31">
        <v>62</v>
      </c>
      <c r="R63" s="26" t="str">
        <f t="shared" si="13"/>
        <v/>
      </c>
      <c r="S63" s="39" t="str">
        <f t="shared" si="5"/>
        <v xml:space="preserve">Year </v>
      </c>
      <c r="T63" s="26">
        <f t="shared" si="3"/>
        <v>62</v>
      </c>
      <c r="U63" s="26" t="str">
        <f t="shared" si="14"/>
        <v/>
      </c>
      <c r="V63" s="26" t="str">
        <f t="shared" si="4"/>
        <v>Month 62</v>
      </c>
      <c r="W63" s="40" t="e">
        <f t="shared" si="15"/>
        <v>#VALUE!</v>
      </c>
      <c r="X63" s="26" t="str">
        <f t="shared" si="16"/>
        <v/>
      </c>
      <c r="Y63" s="26" t="str">
        <f t="shared" si="17"/>
        <v/>
      </c>
      <c r="Z63" s="26" t="str">
        <f>IF(U63="","",IF(AND(I63=FALSE,J63="No"),Z62,IF(AND(M62&lt;&gt;0,N62="Yes"),ROUND(-PMT(LOOKUP(W62,'Interest Rates'!$A$5:$A$302,'Interest Rates'!$D$5:$D$302)/12,($D$10-T63+1),U63),0),IF(I63=TRUE,Z62,ROUND(-PMT(VLOOKUP(O63,$A$14:$D$28,4,FALSE)/12,($D$10-T63+1),U63),0)))))</f>
        <v/>
      </c>
      <c r="AA63" s="26" t="str">
        <f t="shared" si="18"/>
        <v/>
      </c>
      <c r="AB63" s="26" t="str">
        <f t="shared" si="19"/>
        <v/>
      </c>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v>2227</v>
      </c>
      <c r="BD63" s="47" t="s">
        <v>325</v>
      </c>
    </row>
    <row r="64" spans="2:56" x14ac:dyDescent="0.3">
      <c r="B64" s="26"/>
      <c r="C64" s="26"/>
      <c r="D64" s="26"/>
      <c r="E64" s="26"/>
      <c r="F64" s="26"/>
      <c r="G64" s="31"/>
      <c r="H64" s="38" t="str">
        <f t="shared" si="0"/>
        <v/>
      </c>
      <c r="I64" s="26" t="str">
        <f t="shared" si="10"/>
        <v/>
      </c>
      <c r="J64" s="31" t="e">
        <f t="shared" si="1"/>
        <v>#VALUE!</v>
      </c>
      <c r="K64" s="26" t="str">
        <f t="shared" si="11"/>
        <v/>
      </c>
      <c r="L64" s="26" t="str">
        <f>IF(H64="","",COUNT($M$3:M64))</f>
        <v/>
      </c>
      <c r="M64" s="26" t="str">
        <f t="shared" si="12"/>
        <v/>
      </c>
      <c r="N64" s="31" t="e">
        <f t="shared" si="2"/>
        <v>#VALUE!</v>
      </c>
      <c r="O64" s="31" t="str">
        <f>IF(H64="","",IF(I64=TRUE,"",COUNTIF($I$2:I64,FALSE)+1))</f>
        <v/>
      </c>
      <c r="P64" s="26"/>
      <c r="Q64" s="31">
        <v>63</v>
      </c>
      <c r="R64" s="26" t="str">
        <f t="shared" si="13"/>
        <v/>
      </c>
      <c r="S64" s="39" t="str">
        <f t="shared" si="5"/>
        <v xml:space="preserve">Year </v>
      </c>
      <c r="T64" s="26">
        <f t="shared" si="3"/>
        <v>63</v>
      </c>
      <c r="U64" s="26" t="str">
        <f t="shared" si="14"/>
        <v/>
      </c>
      <c r="V64" s="26" t="str">
        <f t="shared" si="4"/>
        <v>Month 63</v>
      </c>
      <c r="W64" s="40" t="e">
        <f t="shared" si="15"/>
        <v>#VALUE!</v>
      </c>
      <c r="X64" s="26" t="str">
        <f t="shared" si="16"/>
        <v/>
      </c>
      <c r="Y64" s="26" t="str">
        <f t="shared" si="17"/>
        <v/>
      </c>
      <c r="Z64" s="26" t="str">
        <f>IF(U64="","",IF(AND(I64=FALSE,J64="No"),Z63,IF(AND(M63&lt;&gt;0,N63="Yes"),ROUND(-PMT(LOOKUP(W63,'Interest Rates'!$A$5:$A$302,'Interest Rates'!$D$5:$D$302)/12,($D$10-T64+1),U64),0),IF(I64=TRUE,Z63,ROUND(-PMT(VLOOKUP(O64,$A$14:$D$28,4,FALSE)/12,($D$10-T64+1),U64),0)))))</f>
        <v/>
      </c>
      <c r="AA64" s="26" t="str">
        <f t="shared" si="18"/>
        <v/>
      </c>
      <c r="AB64" s="26" t="str">
        <f t="shared" si="19"/>
        <v/>
      </c>
      <c r="AC64" s="26"/>
      <c r="AD64" s="41"/>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v>2228</v>
      </c>
      <c r="BD64" s="47" t="s">
        <v>330</v>
      </c>
    </row>
    <row r="65" spans="2:56" x14ac:dyDescent="0.3">
      <c r="B65" s="26"/>
      <c r="C65" s="26"/>
      <c r="D65" s="26"/>
      <c r="E65" s="26"/>
      <c r="F65" s="26"/>
      <c r="G65" s="31"/>
      <c r="H65" s="38" t="str">
        <f t="shared" si="0"/>
        <v/>
      </c>
      <c r="I65" s="26" t="str">
        <f t="shared" si="10"/>
        <v/>
      </c>
      <c r="J65" s="31" t="e">
        <f t="shared" si="1"/>
        <v>#VALUE!</v>
      </c>
      <c r="K65" s="26" t="str">
        <f t="shared" si="11"/>
        <v/>
      </c>
      <c r="L65" s="26" t="str">
        <f>IF(H65="","",COUNT($M$3:M65))</f>
        <v/>
      </c>
      <c r="M65" s="26" t="str">
        <f t="shared" si="12"/>
        <v/>
      </c>
      <c r="N65" s="31" t="e">
        <f t="shared" si="2"/>
        <v>#VALUE!</v>
      </c>
      <c r="O65" s="31" t="str">
        <f>IF(H65="","",IF(I65=TRUE,"",COUNTIF($I$2:I65,FALSE)+1))</f>
        <v/>
      </c>
      <c r="P65" s="26"/>
      <c r="Q65" s="31">
        <v>64</v>
      </c>
      <c r="R65" s="26" t="str">
        <f t="shared" si="13"/>
        <v/>
      </c>
      <c r="S65" s="39" t="str">
        <f t="shared" si="5"/>
        <v xml:space="preserve">Year </v>
      </c>
      <c r="T65" s="26">
        <f t="shared" si="3"/>
        <v>64</v>
      </c>
      <c r="U65" s="26" t="str">
        <f t="shared" si="14"/>
        <v/>
      </c>
      <c r="V65" s="26" t="str">
        <f t="shared" si="4"/>
        <v>Month 64</v>
      </c>
      <c r="W65" s="40" t="e">
        <f t="shared" si="15"/>
        <v>#VALUE!</v>
      </c>
      <c r="X65" s="26" t="str">
        <f t="shared" si="16"/>
        <v/>
      </c>
      <c r="Y65" s="26" t="str">
        <f t="shared" si="17"/>
        <v/>
      </c>
      <c r="Z65" s="26" t="str">
        <f>IF(U65="","",IF(AND(I65=FALSE,J65="No"),Z64,IF(AND(M64&lt;&gt;0,N64="Yes"),ROUND(-PMT(LOOKUP(W64,'Interest Rates'!$A$5:$A$302,'Interest Rates'!$D$5:$D$302)/12,($D$10-T65+1),U65),0),IF(I65=TRUE,Z64,ROUND(-PMT(VLOOKUP(O65,$A$14:$D$28,4,FALSE)/12,($D$10-T65+1),U65),0)))))</f>
        <v/>
      </c>
      <c r="AA65" s="26" t="str">
        <f t="shared" si="18"/>
        <v/>
      </c>
      <c r="AB65" s="26" t="str">
        <f t="shared" si="19"/>
        <v/>
      </c>
      <c r="AC65" s="26"/>
      <c r="AD65" s="41"/>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v>2231</v>
      </c>
      <c r="BD65" s="47" t="s">
        <v>336</v>
      </c>
    </row>
    <row r="66" spans="2:56" x14ac:dyDescent="0.3">
      <c r="B66" s="26"/>
      <c r="C66" s="26"/>
      <c r="D66" s="26"/>
      <c r="E66" s="26"/>
      <c r="F66" s="26"/>
      <c r="G66" s="31"/>
      <c r="H66" s="38" t="str">
        <f t="shared" ref="H66:H129" si="37">IFERROR(LOOKUP(W66,$B$16:$C$28,$G$16:$G$28),"")</f>
        <v/>
      </c>
      <c r="I66" s="26" t="str">
        <f t="shared" si="10"/>
        <v/>
      </c>
      <c r="J66" s="31" t="e">
        <f t="shared" ref="J66:J129" si="38">IF(I66=TRUE,"",LOOKUP(W66,$B$16:$C$28,$E$16:$E$28))</f>
        <v>#VALUE!</v>
      </c>
      <c r="K66" s="26" t="str">
        <f t="shared" si="11"/>
        <v/>
      </c>
      <c r="L66" s="26" t="str">
        <f>IF(H66="","",COUNT($M$3:M66))</f>
        <v/>
      </c>
      <c r="M66" s="26" t="str">
        <f t="shared" si="12"/>
        <v/>
      </c>
      <c r="N66" s="31" t="e">
        <f t="shared" ref="N66:N129" si="39">IF(M66=0,"",VLOOKUP(W66,$B$30:$E$41,4,FALSE))</f>
        <v>#VALUE!</v>
      </c>
      <c r="O66" s="31" t="str">
        <f>IF(H66="","",IF(I66=TRUE,"",COUNTIF($I$2:I66,FALSE)+1))</f>
        <v/>
      </c>
      <c r="P66" s="26"/>
      <c r="Q66" s="31">
        <v>65</v>
      </c>
      <c r="R66" s="26" t="str">
        <f t="shared" si="13"/>
        <v/>
      </c>
      <c r="S66" s="39" t="str">
        <f t="shared" si="5"/>
        <v xml:space="preserve">Year </v>
      </c>
      <c r="T66" s="26">
        <f t="shared" ref="T66:T129" si="40">IF(Q66&lt;=$D$10,Q66,"")</f>
        <v>65</v>
      </c>
      <c r="U66" s="26" t="str">
        <f t="shared" si="14"/>
        <v/>
      </c>
      <c r="V66" s="26" t="str">
        <f t="shared" ref="V66:V129" si="41">IF(T66&lt;=$D$10,"Month "&amp;T66,"")</f>
        <v>Month 65</v>
      </c>
      <c r="W66" s="40" t="e">
        <f t="shared" si="15"/>
        <v>#VALUE!</v>
      </c>
      <c r="X66" s="26" t="str">
        <f t="shared" si="16"/>
        <v/>
      </c>
      <c r="Y66" s="26" t="str">
        <f t="shared" si="17"/>
        <v/>
      </c>
      <c r="Z66" s="26" t="str">
        <f>IF(U66="","",IF(AND(I66=FALSE,J66="No"),Z65,IF(AND(M65&lt;&gt;0,N65="Yes"),ROUND(-PMT(LOOKUP(W65,'Interest Rates'!$A$5:$A$302,'Interest Rates'!$D$5:$D$302)/12,($D$10-T66+1),U66),0),IF(I66=TRUE,Z65,ROUND(-PMT(VLOOKUP(O66,$A$14:$D$28,4,FALSE)/12,($D$10-T66+1),U66),0)))))</f>
        <v/>
      </c>
      <c r="AA66" s="26" t="str">
        <f t="shared" si="18"/>
        <v/>
      </c>
      <c r="AB66" s="26" t="str">
        <f t="shared" si="19"/>
        <v/>
      </c>
      <c r="AC66" s="26"/>
      <c r="AD66" s="41"/>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v>2237</v>
      </c>
      <c r="BD66" s="47" t="s">
        <v>1688</v>
      </c>
    </row>
    <row r="67" spans="2:56" x14ac:dyDescent="0.3">
      <c r="B67" s="26"/>
      <c r="C67" s="26"/>
      <c r="D67" s="26"/>
      <c r="E67" s="26"/>
      <c r="F67" s="26"/>
      <c r="G67" s="31"/>
      <c r="H67" s="38" t="str">
        <f t="shared" si="37"/>
        <v/>
      </c>
      <c r="I67" s="26" t="str">
        <f t="shared" si="10"/>
        <v/>
      </c>
      <c r="J67" s="31" t="e">
        <f t="shared" si="38"/>
        <v>#VALUE!</v>
      </c>
      <c r="K67" s="26" t="str">
        <f t="shared" si="11"/>
        <v/>
      </c>
      <c r="L67" s="26" t="str">
        <f>IF(H67="","",COUNT($M$3:M67))</f>
        <v/>
      </c>
      <c r="M67" s="26" t="str">
        <f t="shared" si="12"/>
        <v/>
      </c>
      <c r="N67" s="31" t="e">
        <f t="shared" si="39"/>
        <v>#VALUE!</v>
      </c>
      <c r="O67" s="31" t="str">
        <f>IF(H67="","",IF(I67=TRUE,"",COUNTIF($I$2:I67,FALSE)+1))</f>
        <v/>
      </c>
      <c r="P67" s="26"/>
      <c r="Q67" s="31">
        <v>66</v>
      </c>
      <c r="R67" s="26" t="str">
        <f t="shared" si="13"/>
        <v/>
      </c>
      <c r="S67" s="39" t="str">
        <f t="shared" ref="S67:S130" si="42">"Year "&amp;R67</f>
        <v xml:space="preserve">Year </v>
      </c>
      <c r="T67" s="26">
        <f t="shared" si="40"/>
        <v>66</v>
      </c>
      <c r="U67" s="26" t="str">
        <f t="shared" si="14"/>
        <v/>
      </c>
      <c r="V67" s="26" t="str">
        <f t="shared" si="41"/>
        <v>Month 66</v>
      </c>
      <c r="W67" s="40" t="e">
        <f t="shared" si="15"/>
        <v>#VALUE!</v>
      </c>
      <c r="X67" s="26" t="str">
        <f t="shared" si="16"/>
        <v/>
      </c>
      <c r="Y67" s="26" t="str">
        <f t="shared" si="17"/>
        <v/>
      </c>
      <c r="Z67" s="26" t="str">
        <f>IF(U67="","",IF(AND(I67=FALSE,J67="No"),Z66,IF(AND(M66&lt;&gt;0,N66="Yes"),ROUND(-PMT(LOOKUP(W66,'Interest Rates'!$A$5:$A$302,'Interest Rates'!$D$5:$D$302)/12,($D$10-T67+1),U67),0),IF(I67=TRUE,Z66,ROUND(-PMT(VLOOKUP(O67,$A$14:$D$28,4,FALSE)/12,($D$10-T67+1),U67),0)))))</f>
        <v/>
      </c>
      <c r="AA67" s="26" t="str">
        <f t="shared" si="18"/>
        <v/>
      </c>
      <c r="AB67" s="26" t="str">
        <f t="shared" si="19"/>
        <v/>
      </c>
      <c r="AC67" s="26"/>
      <c r="AD67" s="41"/>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v>2239</v>
      </c>
      <c r="BD67" s="47" t="s">
        <v>1689</v>
      </c>
    </row>
    <row r="68" spans="2:56" x14ac:dyDescent="0.3">
      <c r="B68" s="26"/>
      <c r="C68" s="26"/>
      <c r="D68" s="26"/>
      <c r="E68" s="26"/>
      <c r="F68" s="26"/>
      <c r="G68" s="31"/>
      <c r="H68" s="38" t="str">
        <f t="shared" si="37"/>
        <v/>
      </c>
      <c r="I68" s="26" t="str">
        <f t="shared" ref="I68:I131" si="43">IF(H68="","",H68=H67)</f>
        <v/>
      </c>
      <c r="J68" s="31" t="e">
        <f t="shared" si="38"/>
        <v>#VALUE!</v>
      </c>
      <c r="K68" s="26" t="str">
        <f t="shared" ref="K68:K131" si="44">IF(H68="","",IFERROR(LOOKUP(W68,$B$32:$C$41,$D$32:$D$41),0))</f>
        <v/>
      </c>
      <c r="L68" s="26" t="str">
        <f>IF(H68="","",COUNT($M$3:M68))</f>
        <v/>
      </c>
      <c r="M68" s="26" t="str">
        <f t="shared" ref="M68:M131" si="45">IF(H68="","",IF(K68=K67,0,LOOKUP(W68,$B$32:$C$41,$D$32:$D$41)))</f>
        <v/>
      </c>
      <c r="N68" s="31" t="e">
        <f t="shared" si="39"/>
        <v>#VALUE!</v>
      </c>
      <c r="O68" s="31" t="str">
        <f>IF(H68="","",IF(I68=TRUE,"",COUNTIF($I$2:I68,FALSE)+1))</f>
        <v/>
      </c>
      <c r="P68" s="26"/>
      <c r="Q68" s="31">
        <v>67</v>
      </c>
      <c r="R68" s="26" t="str">
        <f t="shared" ref="R68:R131" si="46">IFERROR(IF(MONTH(W68)=4,R67+1,R67),"")</f>
        <v/>
      </c>
      <c r="S68" s="39" t="str">
        <f t="shared" si="42"/>
        <v xml:space="preserve">Year </v>
      </c>
      <c r="T68" s="26">
        <f t="shared" si="40"/>
        <v>67</v>
      </c>
      <c r="U68" s="26" t="str">
        <f t="shared" ref="U68:U131" si="47">IFERROR(IF(U67-Y67&lt;=0,"",U67-Y67),"")</f>
        <v/>
      </c>
      <c r="V68" s="26" t="str">
        <f t="shared" si="41"/>
        <v>Month 67</v>
      </c>
      <c r="W68" s="40" t="e">
        <f t="shared" ref="W68:W131" si="48">IF(V68="","",EDATE(W67,1))</f>
        <v>#VALUE!</v>
      </c>
      <c r="X68" s="26" t="str">
        <f t="shared" ref="X68:X131" si="49">IFERROR(IF(I68=TRUE,ROUND(U68*H68,2)*(W68-W67),ROUND(U68*H67,2)*(LOOKUP(W67,$B$16:$C$28,$C$16:$C$28)-W67)+ROUND(U68*H68,2)*(W68-LOOKUP(W67,$B$16:$C$28,$C$16:$C$28))),"")</f>
        <v/>
      </c>
      <c r="Y68" s="26" t="str">
        <f t="shared" ref="Y68:Y131" si="50">IFERROR(IF(U68&lt;Z67,U68,IF(T68=$D$10,U68,Z68-X68+M68)),"")</f>
        <v/>
      </c>
      <c r="Z68" s="26" t="str">
        <f>IF(U68="","",IF(AND(I68=FALSE,J68="No"),Z67,IF(AND(M67&lt;&gt;0,N67="Yes"),ROUND(-PMT(LOOKUP(W67,'Interest Rates'!$A$5:$A$302,'Interest Rates'!$D$5:$D$302)/12,($D$10-T68+1),U68),0),IF(I68=TRUE,Z67,ROUND(-PMT(VLOOKUP(O68,$A$14:$D$28,4,FALSE)/12,($D$10-T68+1),U68),0)))))</f>
        <v/>
      </c>
      <c r="AA68" s="26" t="str">
        <f t="shared" ref="AA68:AA131" si="51">IFERROR(IF(U69&lt;Z68,Z67+U69,U68-Z68),"")</f>
        <v/>
      </c>
      <c r="AB68" s="26" t="str">
        <f t="shared" ref="AB68:AB131" si="52">IFERROR(X68+Y68,"")</f>
        <v/>
      </c>
      <c r="AC68" s="26"/>
      <c r="AD68" s="41"/>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v>2245</v>
      </c>
      <c r="BD68" s="47" t="s">
        <v>1690</v>
      </c>
    </row>
    <row r="69" spans="2:56" x14ac:dyDescent="0.3">
      <c r="B69" s="26"/>
      <c r="C69" s="26"/>
      <c r="D69" s="26"/>
      <c r="E69" s="26"/>
      <c r="F69" s="26"/>
      <c r="G69" s="31"/>
      <c r="H69" s="38" t="str">
        <f t="shared" si="37"/>
        <v/>
      </c>
      <c r="I69" s="26" t="str">
        <f t="shared" si="43"/>
        <v/>
      </c>
      <c r="J69" s="31" t="e">
        <f t="shared" si="38"/>
        <v>#VALUE!</v>
      </c>
      <c r="K69" s="26" t="str">
        <f t="shared" si="44"/>
        <v/>
      </c>
      <c r="L69" s="26" t="str">
        <f>IF(H69="","",COUNT($M$3:M69))</f>
        <v/>
      </c>
      <c r="M69" s="26" t="str">
        <f t="shared" si="45"/>
        <v/>
      </c>
      <c r="N69" s="31" t="e">
        <f t="shared" si="39"/>
        <v>#VALUE!</v>
      </c>
      <c r="O69" s="31" t="str">
        <f>IF(H69="","",IF(I69=TRUE,"",COUNTIF($I$2:I69,FALSE)+1))</f>
        <v/>
      </c>
      <c r="P69" s="26"/>
      <c r="Q69" s="31">
        <v>68</v>
      </c>
      <c r="R69" s="26" t="str">
        <f t="shared" si="46"/>
        <v/>
      </c>
      <c r="S69" s="39" t="str">
        <f t="shared" si="42"/>
        <v xml:space="preserve">Year </v>
      </c>
      <c r="T69" s="26">
        <f t="shared" si="40"/>
        <v>68</v>
      </c>
      <c r="U69" s="26" t="str">
        <f t="shared" si="47"/>
        <v/>
      </c>
      <c r="V69" s="26" t="str">
        <f t="shared" si="41"/>
        <v>Month 68</v>
      </c>
      <c r="W69" s="40" t="e">
        <f t="shared" si="48"/>
        <v>#VALUE!</v>
      </c>
      <c r="X69" s="26" t="str">
        <f t="shared" si="49"/>
        <v/>
      </c>
      <c r="Y69" s="26" t="str">
        <f t="shared" si="50"/>
        <v/>
      </c>
      <c r="Z69" s="26" t="str">
        <f>IF(U69="","",IF(AND(I69=FALSE,J69="No"),Z68,IF(AND(M68&lt;&gt;0,N68="Yes"),ROUND(-PMT(LOOKUP(W68,'Interest Rates'!$A$5:$A$302,'Interest Rates'!$D$5:$D$302)/12,($D$10-T69+1),U69),0),IF(I69=TRUE,Z68,ROUND(-PMT(VLOOKUP(O69,$A$14:$D$28,4,FALSE)/12,($D$10-T69+1),U69),0)))))</f>
        <v/>
      </c>
      <c r="AA69" s="26" t="str">
        <f t="shared" si="51"/>
        <v/>
      </c>
      <c r="AB69" s="26" t="str">
        <f t="shared" si="52"/>
        <v/>
      </c>
      <c r="AC69" s="26"/>
      <c r="AD69" s="41"/>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v>2254</v>
      </c>
      <c r="BD69" s="47" t="s">
        <v>350</v>
      </c>
    </row>
    <row r="70" spans="2:56" x14ac:dyDescent="0.3">
      <c r="B70" s="26"/>
      <c r="C70" s="26"/>
      <c r="D70" s="26"/>
      <c r="E70" s="26"/>
      <c r="F70" s="26"/>
      <c r="G70" s="31"/>
      <c r="H70" s="38" t="str">
        <f t="shared" si="37"/>
        <v/>
      </c>
      <c r="I70" s="26" t="str">
        <f t="shared" si="43"/>
        <v/>
      </c>
      <c r="J70" s="31" t="e">
        <f t="shared" si="38"/>
        <v>#VALUE!</v>
      </c>
      <c r="K70" s="26" t="str">
        <f t="shared" si="44"/>
        <v/>
      </c>
      <c r="L70" s="26" t="str">
        <f>IF(H70="","",COUNT($M$3:M70))</f>
        <v/>
      </c>
      <c r="M70" s="26" t="str">
        <f t="shared" si="45"/>
        <v/>
      </c>
      <c r="N70" s="31" t="e">
        <f t="shared" si="39"/>
        <v>#VALUE!</v>
      </c>
      <c r="O70" s="31" t="str">
        <f>IF(H70="","",IF(I70=TRUE,"",COUNTIF($I$2:I70,FALSE)+1))</f>
        <v/>
      </c>
      <c r="P70" s="26"/>
      <c r="Q70" s="31">
        <v>69</v>
      </c>
      <c r="R70" s="26" t="str">
        <f t="shared" si="46"/>
        <v/>
      </c>
      <c r="S70" s="39" t="str">
        <f t="shared" si="42"/>
        <v xml:space="preserve">Year </v>
      </c>
      <c r="T70" s="26">
        <f t="shared" si="40"/>
        <v>69</v>
      </c>
      <c r="U70" s="26" t="str">
        <f t="shared" si="47"/>
        <v/>
      </c>
      <c r="V70" s="26" t="str">
        <f t="shared" si="41"/>
        <v>Month 69</v>
      </c>
      <c r="W70" s="40" t="e">
        <f t="shared" si="48"/>
        <v>#VALUE!</v>
      </c>
      <c r="X70" s="26" t="str">
        <f t="shared" si="49"/>
        <v/>
      </c>
      <c r="Y70" s="26" t="str">
        <f t="shared" si="50"/>
        <v/>
      </c>
      <c r="Z70" s="26" t="str">
        <f>IF(U70="","",IF(AND(I70=FALSE,J70="No"),Z69,IF(AND(M69&lt;&gt;0,N69="Yes"),ROUND(-PMT(LOOKUP(W69,'Interest Rates'!$A$5:$A$302,'Interest Rates'!$D$5:$D$302)/12,($D$10-T70+1),U70),0),IF(I70=TRUE,Z69,ROUND(-PMT(VLOOKUP(O70,$A$14:$D$28,4,FALSE)/12,($D$10-T70+1),U70),0)))))</f>
        <v/>
      </c>
      <c r="AA70" s="26" t="str">
        <f t="shared" si="51"/>
        <v/>
      </c>
      <c r="AB70" s="26" t="str">
        <f t="shared" si="52"/>
        <v/>
      </c>
      <c r="AC70" s="26"/>
      <c r="AD70" s="41"/>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v>2258</v>
      </c>
      <c r="BD70" s="47" t="s">
        <v>355</v>
      </c>
    </row>
    <row r="71" spans="2:56" x14ac:dyDescent="0.3">
      <c r="B71" s="26"/>
      <c r="C71" s="26"/>
      <c r="D71" s="26"/>
      <c r="E71" s="26"/>
      <c r="F71" s="26"/>
      <c r="G71" s="31"/>
      <c r="H71" s="38" t="str">
        <f t="shared" si="37"/>
        <v/>
      </c>
      <c r="I71" s="26" t="str">
        <f t="shared" si="43"/>
        <v/>
      </c>
      <c r="J71" s="31" t="e">
        <f t="shared" si="38"/>
        <v>#VALUE!</v>
      </c>
      <c r="K71" s="26" t="str">
        <f t="shared" si="44"/>
        <v/>
      </c>
      <c r="L71" s="26" t="str">
        <f>IF(H71="","",COUNT($M$3:M71))</f>
        <v/>
      </c>
      <c r="M71" s="26" t="str">
        <f t="shared" si="45"/>
        <v/>
      </c>
      <c r="N71" s="31" t="e">
        <f t="shared" si="39"/>
        <v>#VALUE!</v>
      </c>
      <c r="O71" s="31" t="str">
        <f>IF(H71="","",IF(I71=TRUE,"",COUNTIF($I$2:I71,FALSE)+1))</f>
        <v/>
      </c>
      <c r="P71" s="26"/>
      <c r="Q71" s="31">
        <v>70</v>
      </c>
      <c r="R71" s="26" t="str">
        <f t="shared" si="46"/>
        <v/>
      </c>
      <c r="S71" s="39" t="str">
        <f t="shared" si="42"/>
        <v xml:space="preserve">Year </v>
      </c>
      <c r="T71" s="26">
        <f t="shared" si="40"/>
        <v>70</v>
      </c>
      <c r="U71" s="26" t="str">
        <f t="shared" si="47"/>
        <v/>
      </c>
      <c r="V71" s="26" t="str">
        <f t="shared" si="41"/>
        <v>Month 70</v>
      </c>
      <c r="W71" s="40" t="e">
        <f t="shared" si="48"/>
        <v>#VALUE!</v>
      </c>
      <c r="X71" s="26" t="str">
        <f t="shared" si="49"/>
        <v/>
      </c>
      <c r="Y71" s="26" t="str">
        <f t="shared" si="50"/>
        <v/>
      </c>
      <c r="Z71" s="26" t="str">
        <f>IF(U71="","",IF(AND(I71=FALSE,J71="No"),Z70,IF(AND(M70&lt;&gt;0,N70="Yes"),ROUND(-PMT(LOOKUP(W70,'Interest Rates'!$A$5:$A$302,'Interest Rates'!$D$5:$D$302)/12,($D$10-T71+1),U71),0),IF(I71=TRUE,Z70,ROUND(-PMT(VLOOKUP(O71,$A$14:$D$28,4,FALSE)/12,($D$10-T71+1),U71),0)))))</f>
        <v/>
      </c>
      <c r="AA71" s="26" t="str">
        <f t="shared" si="51"/>
        <v/>
      </c>
      <c r="AB71" s="26" t="str">
        <f t="shared" si="52"/>
        <v/>
      </c>
      <c r="AC71" s="26"/>
      <c r="AD71" s="41"/>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v>2259</v>
      </c>
      <c r="BD71" s="47" t="s">
        <v>361</v>
      </c>
    </row>
    <row r="72" spans="2:56" x14ac:dyDescent="0.3">
      <c r="B72" s="26"/>
      <c r="C72" s="26"/>
      <c r="D72" s="26"/>
      <c r="E72" s="26"/>
      <c r="F72" s="26"/>
      <c r="G72" s="31"/>
      <c r="H72" s="38" t="str">
        <f t="shared" si="37"/>
        <v/>
      </c>
      <c r="I72" s="26" t="str">
        <f t="shared" si="43"/>
        <v/>
      </c>
      <c r="J72" s="31" t="e">
        <f t="shared" si="38"/>
        <v>#VALUE!</v>
      </c>
      <c r="K72" s="26" t="str">
        <f t="shared" si="44"/>
        <v/>
      </c>
      <c r="L72" s="26" t="str">
        <f>IF(H72="","",COUNT($M$3:M72))</f>
        <v/>
      </c>
      <c r="M72" s="26" t="str">
        <f t="shared" si="45"/>
        <v/>
      </c>
      <c r="N72" s="31" t="e">
        <f t="shared" si="39"/>
        <v>#VALUE!</v>
      </c>
      <c r="O72" s="31" t="str">
        <f>IF(H72="","",IF(I72=TRUE,"",COUNTIF($I$2:I72,FALSE)+1))</f>
        <v/>
      </c>
      <c r="P72" s="26"/>
      <c r="Q72" s="31">
        <v>71</v>
      </c>
      <c r="R72" s="26" t="str">
        <f t="shared" si="46"/>
        <v/>
      </c>
      <c r="S72" s="39" t="str">
        <f t="shared" si="42"/>
        <v xml:space="preserve">Year </v>
      </c>
      <c r="T72" s="26">
        <f t="shared" si="40"/>
        <v>71</v>
      </c>
      <c r="U72" s="26" t="str">
        <f t="shared" si="47"/>
        <v/>
      </c>
      <c r="V72" s="26" t="str">
        <f t="shared" si="41"/>
        <v>Month 71</v>
      </c>
      <c r="W72" s="40" t="e">
        <f t="shared" si="48"/>
        <v>#VALUE!</v>
      </c>
      <c r="X72" s="26" t="str">
        <f t="shared" si="49"/>
        <v/>
      </c>
      <c r="Y72" s="26" t="str">
        <f t="shared" si="50"/>
        <v/>
      </c>
      <c r="Z72" s="26" t="str">
        <f>IF(U72="","",IF(AND(I72=FALSE,J72="No"),Z71,IF(AND(M71&lt;&gt;0,N71="Yes"),ROUND(-PMT(LOOKUP(W71,'Interest Rates'!$A$5:$A$302,'Interest Rates'!$D$5:$D$302)/12,($D$10-T72+1),U72),0),IF(I72=TRUE,Z71,ROUND(-PMT(VLOOKUP(O72,$A$14:$D$28,4,FALSE)/12,($D$10-T72+1),U72),0)))))</f>
        <v/>
      </c>
      <c r="AA72" s="26" t="str">
        <f t="shared" si="51"/>
        <v/>
      </c>
      <c r="AB72" s="26" t="str">
        <f t="shared" si="52"/>
        <v/>
      </c>
      <c r="AC72" s="26"/>
      <c r="AD72" s="41"/>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v>2263</v>
      </c>
      <c r="BD72" s="47" t="s">
        <v>1691</v>
      </c>
    </row>
    <row r="73" spans="2:56" x14ac:dyDescent="0.3">
      <c r="B73" s="26"/>
      <c r="C73" s="26"/>
      <c r="D73" s="26"/>
      <c r="E73" s="26"/>
      <c r="F73" s="26"/>
      <c r="G73" s="31"/>
      <c r="H73" s="38" t="str">
        <f t="shared" si="37"/>
        <v/>
      </c>
      <c r="I73" s="26" t="str">
        <f t="shared" si="43"/>
        <v/>
      </c>
      <c r="J73" s="31" t="e">
        <f t="shared" si="38"/>
        <v>#VALUE!</v>
      </c>
      <c r="K73" s="26" t="str">
        <f t="shared" si="44"/>
        <v/>
      </c>
      <c r="L73" s="26" t="str">
        <f>IF(H73="","",COUNT($M$3:M73))</f>
        <v/>
      </c>
      <c r="M73" s="26" t="str">
        <f t="shared" si="45"/>
        <v/>
      </c>
      <c r="N73" s="31" t="e">
        <f t="shared" si="39"/>
        <v>#VALUE!</v>
      </c>
      <c r="O73" s="31" t="str">
        <f>IF(H73="","",IF(I73=TRUE,"",COUNTIF($I$2:I73,FALSE)+1))</f>
        <v/>
      </c>
      <c r="P73" s="26"/>
      <c r="Q73" s="31">
        <v>72</v>
      </c>
      <c r="R73" s="26" t="str">
        <f t="shared" si="46"/>
        <v/>
      </c>
      <c r="S73" s="39" t="str">
        <f t="shared" si="42"/>
        <v xml:space="preserve">Year </v>
      </c>
      <c r="T73" s="26">
        <f t="shared" si="40"/>
        <v>72</v>
      </c>
      <c r="U73" s="26" t="str">
        <f t="shared" si="47"/>
        <v/>
      </c>
      <c r="V73" s="26" t="str">
        <f t="shared" si="41"/>
        <v>Month 72</v>
      </c>
      <c r="W73" s="40" t="e">
        <f t="shared" si="48"/>
        <v>#VALUE!</v>
      </c>
      <c r="X73" s="26" t="str">
        <f t="shared" si="49"/>
        <v/>
      </c>
      <c r="Y73" s="26" t="str">
        <f t="shared" si="50"/>
        <v/>
      </c>
      <c r="Z73" s="26" t="str">
        <f>IF(U73="","",IF(AND(I73=FALSE,J73="No"),Z72,IF(AND(M72&lt;&gt;0,N72="Yes"),ROUND(-PMT(LOOKUP(W72,'Interest Rates'!$A$5:$A$302,'Interest Rates'!$D$5:$D$302)/12,($D$10-T73+1),U73),0),IF(I73=TRUE,Z72,ROUND(-PMT(VLOOKUP(O73,$A$14:$D$28,4,FALSE)/12,($D$10-T73+1),U73),0)))))</f>
        <v/>
      </c>
      <c r="AA73" s="26" t="str">
        <f t="shared" si="51"/>
        <v/>
      </c>
      <c r="AB73" s="26" t="str">
        <f t="shared" si="52"/>
        <v/>
      </c>
      <c r="AC73" s="26"/>
      <c r="AD73" s="41"/>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v>2265</v>
      </c>
      <c r="BD73" s="47" t="s">
        <v>367</v>
      </c>
    </row>
    <row r="74" spans="2:56" x14ac:dyDescent="0.3">
      <c r="B74" s="26"/>
      <c r="C74" s="26"/>
      <c r="D74" s="26"/>
      <c r="E74" s="26"/>
      <c r="F74" s="26"/>
      <c r="G74" s="31"/>
      <c r="H74" s="38" t="str">
        <f t="shared" si="37"/>
        <v/>
      </c>
      <c r="I74" s="26" t="str">
        <f t="shared" si="43"/>
        <v/>
      </c>
      <c r="J74" s="31" t="e">
        <f t="shared" si="38"/>
        <v>#VALUE!</v>
      </c>
      <c r="K74" s="26" t="str">
        <f t="shared" si="44"/>
        <v/>
      </c>
      <c r="L74" s="26" t="str">
        <f>IF(H74="","",COUNT($M$3:M74))</f>
        <v/>
      </c>
      <c r="M74" s="26" t="str">
        <f t="shared" si="45"/>
        <v/>
      </c>
      <c r="N74" s="31" t="e">
        <f t="shared" si="39"/>
        <v>#VALUE!</v>
      </c>
      <c r="O74" s="31" t="str">
        <f>IF(H74="","",IF(I74=TRUE,"",COUNTIF($I$2:I74,FALSE)+1))</f>
        <v/>
      </c>
      <c r="P74" s="26"/>
      <c r="Q74" s="31">
        <v>73</v>
      </c>
      <c r="R74" s="26" t="str">
        <f t="shared" si="46"/>
        <v/>
      </c>
      <c r="S74" s="39" t="str">
        <f t="shared" si="42"/>
        <v xml:space="preserve">Year </v>
      </c>
      <c r="T74" s="26">
        <f t="shared" si="40"/>
        <v>73</v>
      </c>
      <c r="U74" s="26" t="str">
        <f t="shared" si="47"/>
        <v/>
      </c>
      <c r="V74" s="26" t="str">
        <f t="shared" si="41"/>
        <v>Month 73</v>
      </c>
      <c r="W74" s="40" t="e">
        <f t="shared" si="48"/>
        <v>#VALUE!</v>
      </c>
      <c r="X74" s="26" t="str">
        <f t="shared" si="49"/>
        <v/>
      </c>
      <c r="Y74" s="26" t="str">
        <f t="shared" si="50"/>
        <v/>
      </c>
      <c r="Z74" s="26" t="str">
        <f>IF(U74="","",IF(AND(I74=FALSE,J74="No"),Z73,IF(AND(M73&lt;&gt;0,N73="Yes"),ROUND(-PMT(LOOKUP(W73,'Interest Rates'!$A$5:$A$302,'Interest Rates'!$D$5:$D$302)/12,($D$10-T74+1),U74),0),IF(I74=TRUE,Z73,ROUND(-PMT(VLOOKUP(O74,$A$14:$D$28,4,FALSE)/12,($D$10-T74+1),U74),0)))))</f>
        <v/>
      </c>
      <c r="AA74" s="26" t="str">
        <f t="shared" si="51"/>
        <v/>
      </c>
      <c r="AB74" s="26" t="str">
        <f t="shared" si="52"/>
        <v/>
      </c>
      <c r="AC74" s="26"/>
      <c r="AD74" s="41"/>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v>2268</v>
      </c>
      <c r="BD74" s="47" t="s">
        <v>372</v>
      </c>
    </row>
    <row r="75" spans="2:56" x14ac:dyDescent="0.3">
      <c r="B75" s="26"/>
      <c r="C75" s="26"/>
      <c r="D75" s="26"/>
      <c r="E75" s="26"/>
      <c r="F75" s="26"/>
      <c r="G75" s="31"/>
      <c r="H75" s="38" t="str">
        <f t="shared" si="37"/>
        <v/>
      </c>
      <c r="I75" s="26" t="str">
        <f t="shared" si="43"/>
        <v/>
      </c>
      <c r="J75" s="31" t="e">
        <f t="shared" si="38"/>
        <v>#VALUE!</v>
      </c>
      <c r="K75" s="26" t="str">
        <f t="shared" si="44"/>
        <v/>
      </c>
      <c r="L75" s="26" t="str">
        <f>IF(H75="","",COUNT($M$3:M75))</f>
        <v/>
      </c>
      <c r="M75" s="26" t="str">
        <f t="shared" si="45"/>
        <v/>
      </c>
      <c r="N75" s="31" t="e">
        <f t="shared" si="39"/>
        <v>#VALUE!</v>
      </c>
      <c r="O75" s="31" t="str">
        <f>IF(H75="","",IF(I75=TRUE,"",COUNTIF($I$2:I75,FALSE)+1))</f>
        <v/>
      </c>
      <c r="P75" s="26"/>
      <c r="Q75" s="31">
        <v>74</v>
      </c>
      <c r="R75" s="26" t="str">
        <f t="shared" si="46"/>
        <v/>
      </c>
      <c r="S75" s="39" t="str">
        <f t="shared" si="42"/>
        <v xml:space="preserve">Year </v>
      </c>
      <c r="T75" s="26">
        <f t="shared" si="40"/>
        <v>74</v>
      </c>
      <c r="U75" s="26" t="str">
        <f t="shared" si="47"/>
        <v/>
      </c>
      <c r="V75" s="26" t="str">
        <f t="shared" si="41"/>
        <v>Month 74</v>
      </c>
      <c r="W75" s="40" t="e">
        <f t="shared" si="48"/>
        <v>#VALUE!</v>
      </c>
      <c r="X75" s="26" t="str">
        <f t="shared" si="49"/>
        <v/>
      </c>
      <c r="Y75" s="26" t="str">
        <f t="shared" si="50"/>
        <v/>
      </c>
      <c r="Z75" s="26" t="str">
        <f>IF(U75="","",IF(AND(I75=FALSE,J75="No"),Z74,IF(AND(M74&lt;&gt;0,N74="Yes"),ROUND(-PMT(LOOKUP(W74,'Interest Rates'!$A$5:$A$302,'Interest Rates'!$D$5:$D$302)/12,($D$10-T75+1),U75),0),IF(I75=TRUE,Z74,ROUND(-PMT(VLOOKUP(O75,$A$14:$D$28,4,FALSE)/12,($D$10-T75+1),U75),0)))))</f>
        <v/>
      </c>
      <c r="AA75" s="26" t="str">
        <f t="shared" si="51"/>
        <v/>
      </c>
      <c r="AB75" s="26" t="str">
        <f t="shared" si="52"/>
        <v/>
      </c>
      <c r="AC75" s="26"/>
      <c r="AD75" s="41"/>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v>2269</v>
      </c>
      <c r="BD75" s="47" t="s">
        <v>378</v>
      </c>
    </row>
    <row r="76" spans="2:56" x14ac:dyDescent="0.3">
      <c r="B76" s="26"/>
      <c r="C76" s="26"/>
      <c r="D76" s="26"/>
      <c r="E76" s="26"/>
      <c r="F76" s="26"/>
      <c r="G76" s="31"/>
      <c r="H76" s="38" t="str">
        <f t="shared" si="37"/>
        <v/>
      </c>
      <c r="I76" s="26" t="str">
        <f t="shared" si="43"/>
        <v/>
      </c>
      <c r="J76" s="31" t="e">
        <f t="shared" si="38"/>
        <v>#VALUE!</v>
      </c>
      <c r="K76" s="26" t="str">
        <f t="shared" si="44"/>
        <v/>
      </c>
      <c r="L76" s="26" t="str">
        <f>IF(H76="","",COUNT($M$3:M76))</f>
        <v/>
      </c>
      <c r="M76" s="26" t="str">
        <f t="shared" si="45"/>
        <v/>
      </c>
      <c r="N76" s="31" t="e">
        <f t="shared" si="39"/>
        <v>#VALUE!</v>
      </c>
      <c r="O76" s="31" t="str">
        <f>IF(H76="","",IF(I76=TRUE,"",COUNTIF($I$2:I76,FALSE)+1))</f>
        <v/>
      </c>
      <c r="P76" s="26"/>
      <c r="Q76" s="31">
        <v>75</v>
      </c>
      <c r="R76" s="26" t="str">
        <f t="shared" si="46"/>
        <v/>
      </c>
      <c r="S76" s="39" t="str">
        <f t="shared" si="42"/>
        <v xml:space="preserve">Year </v>
      </c>
      <c r="T76" s="26">
        <f t="shared" si="40"/>
        <v>75</v>
      </c>
      <c r="U76" s="26" t="str">
        <f t="shared" si="47"/>
        <v/>
      </c>
      <c r="V76" s="26" t="str">
        <f t="shared" si="41"/>
        <v>Month 75</v>
      </c>
      <c r="W76" s="40" t="e">
        <f t="shared" si="48"/>
        <v>#VALUE!</v>
      </c>
      <c r="X76" s="26" t="str">
        <f t="shared" si="49"/>
        <v/>
      </c>
      <c r="Y76" s="26" t="str">
        <f t="shared" si="50"/>
        <v/>
      </c>
      <c r="Z76" s="26" t="str">
        <f>IF(U76="","",IF(AND(I76=FALSE,J76="No"),Z75,IF(AND(M75&lt;&gt;0,N75="Yes"),ROUND(-PMT(LOOKUP(W75,'Interest Rates'!$A$5:$A$302,'Interest Rates'!$D$5:$D$302)/12,($D$10-T76+1),U76),0),IF(I76=TRUE,Z75,ROUND(-PMT(VLOOKUP(O76,$A$14:$D$28,4,FALSE)/12,($D$10-T76+1),U76),0)))))</f>
        <v/>
      </c>
      <c r="AA76" s="26" t="str">
        <f t="shared" si="51"/>
        <v/>
      </c>
      <c r="AB76" s="26" t="str">
        <f t="shared" si="52"/>
        <v/>
      </c>
      <c r="AC76" s="26"/>
      <c r="AD76" s="41"/>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v>2270</v>
      </c>
      <c r="BD76" s="47" t="s">
        <v>383</v>
      </c>
    </row>
    <row r="77" spans="2:56" x14ac:dyDescent="0.3">
      <c r="B77" s="26"/>
      <c r="C77" s="26"/>
      <c r="D77" s="26"/>
      <c r="E77" s="26"/>
      <c r="F77" s="26"/>
      <c r="G77" s="31"/>
      <c r="H77" s="38" t="str">
        <f t="shared" si="37"/>
        <v/>
      </c>
      <c r="I77" s="26" t="str">
        <f t="shared" si="43"/>
        <v/>
      </c>
      <c r="J77" s="31" t="e">
        <f t="shared" si="38"/>
        <v>#VALUE!</v>
      </c>
      <c r="K77" s="26" t="str">
        <f t="shared" si="44"/>
        <v/>
      </c>
      <c r="L77" s="26" t="str">
        <f>IF(H77="","",COUNT($M$3:M77))</f>
        <v/>
      </c>
      <c r="M77" s="26" t="str">
        <f t="shared" si="45"/>
        <v/>
      </c>
      <c r="N77" s="31" t="e">
        <f t="shared" si="39"/>
        <v>#VALUE!</v>
      </c>
      <c r="O77" s="31" t="str">
        <f>IF(H77="","",IF(I77=TRUE,"",COUNTIF($I$2:I77,FALSE)+1))</f>
        <v/>
      </c>
      <c r="P77" s="26"/>
      <c r="Q77" s="31">
        <v>76</v>
      </c>
      <c r="R77" s="26" t="str">
        <f t="shared" si="46"/>
        <v/>
      </c>
      <c r="S77" s="39" t="str">
        <f t="shared" si="42"/>
        <v xml:space="preserve">Year </v>
      </c>
      <c r="T77" s="26">
        <f t="shared" si="40"/>
        <v>76</v>
      </c>
      <c r="U77" s="26" t="str">
        <f t="shared" si="47"/>
        <v/>
      </c>
      <c r="V77" s="26" t="str">
        <f t="shared" si="41"/>
        <v>Month 76</v>
      </c>
      <c r="W77" s="40" t="e">
        <f t="shared" si="48"/>
        <v>#VALUE!</v>
      </c>
      <c r="X77" s="26" t="str">
        <f t="shared" si="49"/>
        <v/>
      </c>
      <c r="Y77" s="26" t="str">
        <f t="shared" si="50"/>
        <v/>
      </c>
      <c r="Z77" s="26" t="str">
        <f>IF(U77="","",IF(AND(I77=FALSE,J77="No"),Z76,IF(AND(M76&lt;&gt;0,N76="Yes"),ROUND(-PMT(LOOKUP(W76,'Interest Rates'!$A$5:$A$302,'Interest Rates'!$D$5:$D$302)/12,($D$10-T77+1),U77),0),IF(I77=TRUE,Z76,ROUND(-PMT(VLOOKUP(O77,$A$14:$D$28,4,FALSE)/12,($D$10-T77+1),U77),0)))))</f>
        <v/>
      </c>
      <c r="AA77" s="26" t="str">
        <f t="shared" si="51"/>
        <v/>
      </c>
      <c r="AB77" s="26" t="str">
        <f t="shared" si="52"/>
        <v/>
      </c>
      <c r="AC77" s="26"/>
      <c r="AD77" s="41"/>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v>2272</v>
      </c>
      <c r="BD77" s="47" t="s">
        <v>389</v>
      </c>
    </row>
    <row r="78" spans="2:56" x14ac:dyDescent="0.3">
      <c r="B78" s="26"/>
      <c r="C78" s="26"/>
      <c r="D78" s="26"/>
      <c r="E78" s="26"/>
      <c r="F78" s="26"/>
      <c r="G78" s="31"/>
      <c r="H78" s="38" t="str">
        <f t="shared" si="37"/>
        <v/>
      </c>
      <c r="I78" s="26" t="str">
        <f t="shared" si="43"/>
        <v/>
      </c>
      <c r="J78" s="31" t="e">
        <f t="shared" si="38"/>
        <v>#VALUE!</v>
      </c>
      <c r="K78" s="26" t="str">
        <f t="shared" si="44"/>
        <v/>
      </c>
      <c r="L78" s="26" t="str">
        <f>IF(H78="","",COUNT($M$3:M78))</f>
        <v/>
      </c>
      <c r="M78" s="26" t="str">
        <f t="shared" si="45"/>
        <v/>
      </c>
      <c r="N78" s="31" t="e">
        <f t="shared" si="39"/>
        <v>#VALUE!</v>
      </c>
      <c r="O78" s="31" t="str">
        <f>IF(H78="","",IF(I78=TRUE,"",COUNTIF($I$2:I78,FALSE)+1))</f>
        <v/>
      </c>
      <c r="P78" s="26"/>
      <c r="Q78" s="31">
        <v>77</v>
      </c>
      <c r="R78" s="26" t="str">
        <f t="shared" si="46"/>
        <v/>
      </c>
      <c r="S78" s="39" t="str">
        <f t="shared" si="42"/>
        <v xml:space="preserve">Year </v>
      </c>
      <c r="T78" s="26">
        <f t="shared" si="40"/>
        <v>77</v>
      </c>
      <c r="U78" s="26" t="str">
        <f t="shared" si="47"/>
        <v/>
      </c>
      <c r="V78" s="26" t="str">
        <f t="shared" si="41"/>
        <v>Month 77</v>
      </c>
      <c r="W78" s="40" t="e">
        <f t="shared" si="48"/>
        <v>#VALUE!</v>
      </c>
      <c r="X78" s="26" t="str">
        <f t="shared" si="49"/>
        <v/>
      </c>
      <c r="Y78" s="26" t="str">
        <f t="shared" si="50"/>
        <v/>
      </c>
      <c r="Z78" s="26" t="str">
        <f>IF(U78="","",IF(AND(I78=FALSE,J78="No"),Z77,IF(AND(M77&lt;&gt;0,N77="Yes"),ROUND(-PMT(LOOKUP(W77,'Interest Rates'!$A$5:$A$302,'Interest Rates'!$D$5:$D$302)/12,($D$10-T78+1),U78),0),IF(I78=TRUE,Z77,ROUND(-PMT(VLOOKUP(O78,$A$14:$D$28,4,FALSE)/12,($D$10-T78+1),U78),0)))))</f>
        <v/>
      </c>
      <c r="AA78" s="26" t="str">
        <f t="shared" si="51"/>
        <v/>
      </c>
      <c r="AB78" s="26" t="str">
        <f t="shared" si="52"/>
        <v/>
      </c>
      <c r="AC78" s="26"/>
      <c r="AD78" s="41"/>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v>2275</v>
      </c>
      <c r="BD78" s="47" t="s">
        <v>395</v>
      </c>
    </row>
    <row r="79" spans="2:56" x14ac:dyDescent="0.3">
      <c r="B79" s="26"/>
      <c r="C79" s="26"/>
      <c r="D79" s="26"/>
      <c r="E79" s="26"/>
      <c r="F79" s="26"/>
      <c r="G79" s="31"/>
      <c r="H79" s="38" t="str">
        <f t="shared" si="37"/>
        <v/>
      </c>
      <c r="I79" s="26" t="str">
        <f t="shared" si="43"/>
        <v/>
      </c>
      <c r="J79" s="31" t="e">
        <f t="shared" si="38"/>
        <v>#VALUE!</v>
      </c>
      <c r="K79" s="26" t="str">
        <f t="shared" si="44"/>
        <v/>
      </c>
      <c r="L79" s="26" t="str">
        <f>IF(H79="","",COUNT($M$3:M79))</f>
        <v/>
      </c>
      <c r="M79" s="26" t="str">
        <f t="shared" si="45"/>
        <v/>
      </c>
      <c r="N79" s="31" t="e">
        <f t="shared" si="39"/>
        <v>#VALUE!</v>
      </c>
      <c r="O79" s="31" t="str">
        <f>IF(H79="","",IF(I79=TRUE,"",COUNTIF($I$2:I79,FALSE)+1))</f>
        <v/>
      </c>
      <c r="P79" s="26"/>
      <c r="Q79" s="31">
        <v>78</v>
      </c>
      <c r="R79" s="26" t="str">
        <f t="shared" si="46"/>
        <v/>
      </c>
      <c r="S79" s="39" t="str">
        <f t="shared" si="42"/>
        <v xml:space="preserve">Year </v>
      </c>
      <c r="T79" s="26">
        <f t="shared" si="40"/>
        <v>78</v>
      </c>
      <c r="U79" s="26" t="str">
        <f t="shared" si="47"/>
        <v/>
      </c>
      <c r="V79" s="26" t="str">
        <f t="shared" si="41"/>
        <v>Month 78</v>
      </c>
      <c r="W79" s="40" t="e">
        <f t="shared" si="48"/>
        <v>#VALUE!</v>
      </c>
      <c r="X79" s="26" t="str">
        <f t="shared" si="49"/>
        <v/>
      </c>
      <c r="Y79" s="26" t="str">
        <f t="shared" si="50"/>
        <v/>
      </c>
      <c r="Z79" s="26" t="str">
        <f>IF(U79="","",IF(AND(I79=FALSE,J79="No"),Z78,IF(AND(M78&lt;&gt;0,N78="Yes"),ROUND(-PMT(LOOKUP(W78,'Interest Rates'!$A$5:$A$302,'Interest Rates'!$D$5:$D$302)/12,($D$10-T79+1),U79),0),IF(I79=TRUE,Z78,ROUND(-PMT(VLOOKUP(O79,$A$14:$D$28,4,FALSE)/12,($D$10-T79+1),U79),0)))))</f>
        <v/>
      </c>
      <c r="AA79" s="26" t="str">
        <f t="shared" si="51"/>
        <v/>
      </c>
      <c r="AB79" s="26" t="str">
        <f t="shared" si="52"/>
        <v/>
      </c>
      <c r="AC79" s="26"/>
      <c r="AD79" s="41"/>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v>2276</v>
      </c>
      <c r="BD79" s="47" t="s">
        <v>400</v>
      </c>
    </row>
    <row r="80" spans="2:56" x14ac:dyDescent="0.3">
      <c r="B80" s="26"/>
      <c r="C80" s="26"/>
      <c r="D80" s="26"/>
      <c r="E80" s="26"/>
      <c r="F80" s="26"/>
      <c r="G80" s="31"/>
      <c r="H80" s="38" t="str">
        <f t="shared" si="37"/>
        <v/>
      </c>
      <c r="I80" s="26" t="str">
        <f t="shared" si="43"/>
        <v/>
      </c>
      <c r="J80" s="31" t="e">
        <f t="shared" si="38"/>
        <v>#VALUE!</v>
      </c>
      <c r="K80" s="26" t="str">
        <f t="shared" si="44"/>
        <v/>
      </c>
      <c r="L80" s="26" t="str">
        <f>IF(H80="","",COUNT($M$3:M80))</f>
        <v/>
      </c>
      <c r="M80" s="26" t="str">
        <f t="shared" si="45"/>
        <v/>
      </c>
      <c r="N80" s="31" t="e">
        <f t="shared" si="39"/>
        <v>#VALUE!</v>
      </c>
      <c r="O80" s="31" t="str">
        <f>IF(H80="","",IF(I80=TRUE,"",COUNTIF($I$2:I80,FALSE)+1))</f>
        <v/>
      </c>
      <c r="P80" s="26"/>
      <c r="Q80" s="31">
        <v>79</v>
      </c>
      <c r="R80" s="26" t="str">
        <f t="shared" si="46"/>
        <v/>
      </c>
      <c r="S80" s="39" t="str">
        <f t="shared" si="42"/>
        <v xml:space="preserve">Year </v>
      </c>
      <c r="T80" s="26">
        <f t="shared" si="40"/>
        <v>79</v>
      </c>
      <c r="U80" s="26" t="str">
        <f t="shared" si="47"/>
        <v/>
      </c>
      <c r="V80" s="26" t="str">
        <f t="shared" si="41"/>
        <v>Month 79</v>
      </c>
      <c r="W80" s="40" t="e">
        <f t="shared" si="48"/>
        <v>#VALUE!</v>
      </c>
      <c r="X80" s="26" t="str">
        <f t="shared" si="49"/>
        <v/>
      </c>
      <c r="Y80" s="26" t="str">
        <f t="shared" si="50"/>
        <v/>
      </c>
      <c r="Z80" s="26" t="str">
        <f>IF(U80="","",IF(AND(I80=FALSE,J80="No"),Z79,IF(AND(M79&lt;&gt;0,N79="Yes"),ROUND(-PMT(LOOKUP(W79,'Interest Rates'!$A$5:$A$302,'Interest Rates'!$D$5:$D$302)/12,($D$10-T80+1),U80),0),IF(I80=TRUE,Z79,ROUND(-PMT(VLOOKUP(O80,$A$14:$D$28,4,FALSE)/12,($D$10-T80+1),U80),0)))))</f>
        <v/>
      </c>
      <c r="AA80" s="26" t="str">
        <f t="shared" si="51"/>
        <v/>
      </c>
      <c r="AB80" s="26" t="str">
        <f t="shared" si="52"/>
        <v/>
      </c>
      <c r="AC80" s="26"/>
      <c r="AD80" s="41"/>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v>2278</v>
      </c>
      <c r="BD80" s="47" t="s">
        <v>1692</v>
      </c>
    </row>
    <row r="81" spans="2:56" x14ac:dyDescent="0.3">
      <c r="B81" s="26"/>
      <c r="C81" s="26"/>
      <c r="D81" s="26"/>
      <c r="E81" s="26"/>
      <c r="F81" s="26"/>
      <c r="G81" s="31"/>
      <c r="H81" s="38" t="str">
        <f t="shared" si="37"/>
        <v/>
      </c>
      <c r="I81" s="26" t="str">
        <f t="shared" si="43"/>
        <v/>
      </c>
      <c r="J81" s="31" t="e">
        <f t="shared" si="38"/>
        <v>#VALUE!</v>
      </c>
      <c r="K81" s="26" t="str">
        <f t="shared" si="44"/>
        <v/>
      </c>
      <c r="L81" s="26" t="str">
        <f>IF(H81="","",COUNT($M$3:M81))</f>
        <v/>
      </c>
      <c r="M81" s="26" t="str">
        <f t="shared" si="45"/>
        <v/>
      </c>
      <c r="N81" s="31" t="e">
        <f t="shared" si="39"/>
        <v>#VALUE!</v>
      </c>
      <c r="O81" s="31" t="str">
        <f>IF(H81="","",IF(I81=TRUE,"",COUNTIF($I$2:I81,FALSE)+1))</f>
        <v/>
      </c>
      <c r="P81" s="26"/>
      <c r="Q81" s="31">
        <v>80</v>
      </c>
      <c r="R81" s="26" t="str">
        <f t="shared" si="46"/>
        <v/>
      </c>
      <c r="S81" s="39" t="str">
        <f t="shared" si="42"/>
        <v xml:space="preserve">Year </v>
      </c>
      <c r="T81" s="26">
        <f t="shared" si="40"/>
        <v>80</v>
      </c>
      <c r="U81" s="26" t="str">
        <f t="shared" si="47"/>
        <v/>
      </c>
      <c r="V81" s="26" t="str">
        <f t="shared" si="41"/>
        <v>Month 80</v>
      </c>
      <c r="W81" s="40" t="e">
        <f t="shared" si="48"/>
        <v>#VALUE!</v>
      </c>
      <c r="X81" s="26" t="str">
        <f t="shared" si="49"/>
        <v/>
      </c>
      <c r="Y81" s="26" t="str">
        <f t="shared" si="50"/>
        <v/>
      </c>
      <c r="Z81" s="26" t="str">
        <f>IF(U81="","",IF(AND(I81=FALSE,J81="No"),Z80,IF(AND(M80&lt;&gt;0,N80="Yes"),ROUND(-PMT(LOOKUP(W80,'Interest Rates'!$A$5:$A$302,'Interest Rates'!$D$5:$D$302)/12,($D$10-T81+1),U81),0),IF(I81=TRUE,Z80,ROUND(-PMT(VLOOKUP(O81,$A$14:$D$28,4,FALSE)/12,($D$10-T81+1),U81),0)))))</f>
        <v/>
      </c>
      <c r="AA81" s="26" t="str">
        <f t="shared" si="51"/>
        <v/>
      </c>
      <c r="AB81" s="26" t="str">
        <f t="shared" si="52"/>
        <v/>
      </c>
      <c r="AC81" s="26"/>
      <c r="AD81" s="41"/>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v>2279</v>
      </c>
      <c r="BD81" s="47" t="s">
        <v>409</v>
      </c>
    </row>
    <row r="82" spans="2:56" x14ac:dyDescent="0.3">
      <c r="B82" s="26"/>
      <c r="C82" s="26"/>
      <c r="D82" s="26"/>
      <c r="E82" s="26"/>
      <c r="F82" s="26"/>
      <c r="G82" s="31"/>
      <c r="H82" s="38" t="str">
        <f t="shared" si="37"/>
        <v/>
      </c>
      <c r="I82" s="26" t="str">
        <f t="shared" si="43"/>
        <v/>
      </c>
      <c r="J82" s="31" t="e">
        <f t="shared" si="38"/>
        <v>#VALUE!</v>
      </c>
      <c r="K82" s="26" t="str">
        <f t="shared" si="44"/>
        <v/>
      </c>
      <c r="L82" s="26" t="str">
        <f>IF(H82="","",COUNT($M$3:M82))</f>
        <v/>
      </c>
      <c r="M82" s="26" t="str">
        <f t="shared" si="45"/>
        <v/>
      </c>
      <c r="N82" s="31" t="e">
        <f t="shared" si="39"/>
        <v>#VALUE!</v>
      </c>
      <c r="O82" s="31" t="str">
        <f>IF(H82="","",IF(I82=TRUE,"",COUNTIF($I$2:I82,FALSE)+1))</f>
        <v/>
      </c>
      <c r="P82" s="26"/>
      <c r="Q82" s="31">
        <v>81</v>
      </c>
      <c r="R82" s="26" t="str">
        <f t="shared" si="46"/>
        <v/>
      </c>
      <c r="S82" s="39" t="str">
        <f t="shared" si="42"/>
        <v xml:space="preserve">Year </v>
      </c>
      <c r="T82" s="26">
        <f t="shared" si="40"/>
        <v>81</v>
      </c>
      <c r="U82" s="26" t="str">
        <f t="shared" si="47"/>
        <v/>
      </c>
      <c r="V82" s="26" t="str">
        <f t="shared" si="41"/>
        <v>Month 81</v>
      </c>
      <c r="W82" s="40" t="e">
        <f t="shared" si="48"/>
        <v>#VALUE!</v>
      </c>
      <c r="X82" s="26" t="str">
        <f t="shared" si="49"/>
        <v/>
      </c>
      <c r="Y82" s="26" t="str">
        <f t="shared" si="50"/>
        <v/>
      </c>
      <c r="Z82" s="26" t="str">
        <f>IF(U82="","",IF(AND(I82=FALSE,J82="No"),Z81,IF(AND(M81&lt;&gt;0,N81="Yes"),ROUND(-PMT(LOOKUP(W81,'Interest Rates'!$A$5:$A$302,'Interest Rates'!$D$5:$D$302)/12,($D$10-T82+1),U82),0),IF(I82=TRUE,Z81,ROUND(-PMT(VLOOKUP(O82,$A$14:$D$28,4,FALSE)/12,($D$10-T82+1),U82),0)))))</f>
        <v/>
      </c>
      <c r="AA82" s="26" t="str">
        <f t="shared" si="51"/>
        <v/>
      </c>
      <c r="AB82" s="26" t="str">
        <f t="shared" si="52"/>
        <v/>
      </c>
      <c r="AC82" s="26"/>
      <c r="AD82" s="41"/>
      <c r="AE82" s="26"/>
      <c r="AF82" s="31" t="str">
        <f t="shared" ref="AF82:AF84" si="53">IF(AR39="","","Year "&amp;AR39)</f>
        <v/>
      </c>
      <c r="AG82" s="69" t="str">
        <f t="shared" ref="AG82:AG84" si="54">VLOOKUP(AR39,AR:AS,2,FALSE)</f>
        <v/>
      </c>
      <c r="AH82" s="70" t="str">
        <f t="shared" ref="AH82:AH84" si="55">IF(AF82="","",IF(AG82=MAX(W:W),"Final date",INDEX($U$2:$U$500,SUMPRODUCT(MAX(ROW($S$2:$S$500)*(AF82=$S$2:$S$500))-1))))</f>
        <v/>
      </c>
      <c r="AI82" s="26"/>
      <c r="AJ82" s="26"/>
      <c r="AK82" s="26"/>
      <c r="AL82" s="26"/>
      <c r="AM82" s="26"/>
      <c r="AN82" s="26"/>
      <c r="AO82" s="26"/>
      <c r="AP82" s="26"/>
      <c r="AQ82" s="26"/>
      <c r="AR82" s="26"/>
      <c r="AS82" s="26"/>
      <c r="AT82" s="26"/>
      <c r="AU82" s="26"/>
      <c r="AV82" s="26"/>
      <c r="AW82" s="26"/>
      <c r="AX82" s="26"/>
      <c r="AY82" s="26"/>
      <c r="AZ82" s="26"/>
      <c r="BA82" s="26"/>
      <c r="BB82" s="26"/>
      <c r="BC82" s="26">
        <v>2280</v>
      </c>
      <c r="BD82" s="47" t="s">
        <v>415</v>
      </c>
    </row>
    <row r="83" spans="2:56" x14ac:dyDescent="0.3">
      <c r="B83" s="26"/>
      <c r="C83" s="26"/>
      <c r="D83" s="26"/>
      <c r="E83" s="26"/>
      <c r="F83" s="26"/>
      <c r="G83" s="31"/>
      <c r="H83" s="38" t="str">
        <f t="shared" si="37"/>
        <v/>
      </c>
      <c r="I83" s="26" t="str">
        <f t="shared" si="43"/>
        <v/>
      </c>
      <c r="J83" s="31" t="e">
        <f t="shared" si="38"/>
        <v>#VALUE!</v>
      </c>
      <c r="K83" s="26" t="str">
        <f t="shared" si="44"/>
        <v/>
      </c>
      <c r="L83" s="26" t="str">
        <f>IF(H83="","",COUNT($M$3:M83))</f>
        <v/>
      </c>
      <c r="M83" s="26" t="str">
        <f t="shared" si="45"/>
        <v/>
      </c>
      <c r="N83" s="31" t="e">
        <f t="shared" si="39"/>
        <v>#VALUE!</v>
      </c>
      <c r="O83" s="31" t="str">
        <f>IF(H83="","",IF(I83=TRUE,"",COUNTIF($I$2:I83,FALSE)+1))</f>
        <v/>
      </c>
      <c r="P83" s="26"/>
      <c r="Q83" s="31">
        <v>82</v>
      </c>
      <c r="R83" s="26" t="str">
        <f t="shared" si="46"/>
        <v/>
      </c>
      <c r="S83" s="39" t="str">
        <f t="shared" si="42"/>
        <v xml:space="preserve">Year </v>
      </c>
      <c r="T83" s="26">
        <f t="shared" si="40"/>
        <v>82</v>
      </c>
      <c r="U83" s="26" t="str">
        <f t="shared" si="47"/>
        <v/>
      </c>
      <c r="V83" s="26" t="str">
        <f t="shared" si="41"/>
        <v>Month 82</v>
      </c>
      <c r="W83" s="40" t="e">
        <f t="shared" si="48"/>
        <v>#VALUE!</v>
      </c>
      <c r="X83" s="26" t="str">
        <f t="shared" si="49"/>
        <v/>
      </c>
      <c r="Y83" s="26" t="str">
        <f t="shared" si="50"/>
        <v/>
      </c>
      <c r="Z83" s="26" t="str">
        <f>IF(U83="","",IF(AND(I83=FALSE,J83="No"),Z82,IF(AND(M82&lt;&gt;0,N82="Yes"),ROUND(-PMT(LOOKUP(W82,'Interest Rates'!$A$5:$A$302,'Interest Rates'!$D$5:$D$302)/12,($D$10-T83+1),U83),0),IF(I83=TRUE,Z82,ROUND(-PMT(VLOOKUP(O83,$A$14:$D$28,4,FALSE)/12,($D$10-T83+1),U83),0)))))</f>
        <v/>
      </c>
      <c r="AA83" s="26" t="str">
        <f t="shared" si="51"/>
        <v/>
      </c>
      <c r="AB83" s="26" t="str">
        <f t="shared" si="52"/>
        <v/>
      </c>
      <c r="AC83" s="26"/>
      <c r="AD83" s="41"/>
      <c r="AE83" s="26"/>
      <c r="AF83" s="31" t="str">
        <f t="shared" si="53"/>
        <v/>
      </c>
      <c r="AG83" s="69" t="str">
        <f t="shared" si="54"/>
        <v/>
      </c>
      <c r="AH83" s="70" t="str">
        <f t="shared" si="55"/>
        <v/>
      </c>
      <c r="AI83" s="26"/>
      <c r="AJ83" s="26"/>
      <c r="AK83" s="26"/>
      <c r="AL83" s="26"/>
      <c r="AM83" s="26"/>
      <c r="AN83" s="26"/>
      <c r="AO83" s="26"/>
      <c r="AP83" s="26"/>
      <c r="AQ83" s="26"/>
      <c r="AR83" s="26"/>
      <c r="AS83" s="26"/>
      <c r="AT83" s="26"/>
      <c r="AU83" s="26"/>
      <c r="AV83" s="26"/>
      <c r="AW83" s="26"/>
      <c r="AX83" s="26"/>
      <c r="AY83" s="26"/>
      <c r="AZ83" s="26"/>
      <c r="BA83" s="26"/>
      <c r="BB83" s="26"/>
      <c r="BC83" s="26">
        <v>2282</v>
      </c>
      <c r="BD83" s="47" t="s">
        <v>1693</v>
      </c>
    </row>
    <row r="84" spans="2:56" x14ac:dyDescent="0.3">
      <c r="B84" s="26"/>
      <c r="C84" s="26"/>
      <c r="D84" s="26"/>
      <c r="E84" s="26"/>
      <c r="F84" s="26"/>
      <c r="G84" s="31"/>
      <c r="H84" s="38" t="str">
        <f t="shared" si="37"/>
        <v/>
      </c>
      <c r="I84" s="26" t="str">
        <f t="shared" si="43"/>
        <v/>
      </c>
      <c r="J84" s="31" t="e">
        <f t="shared" si="38"/>
        <v>#VALUE!</v>
      </c>
      <c r="K84" s="26" t="str">
        <f t="shared" si="44"/>
        <v/>
      </c>
      <c r="L84" s="26" t="str">
        <f>IF(H84="","",COUNT($M$3:M84))</f>
        <v/>
      </c>
      <c r="M84" s="26" t="str">
        <f t="shared" si="45"/>
        <v/>
      </c>
      <c r="N84" s="31" t="e">
        <f t="shared" si="39"/>
        <v>#VALUE!</v>
      </c>
      <c r="O84" s="31" t="str">
        <f>IF(H84="","",IF(I84=TRUE,"",COUNTIF($I$2:I84,FALSE)+1))</f>
        <v/>
      </c>
      <c r="P84" s="26"/>
      <c r="Q84" s="31">
        <v>83</v>
      </c>
      <c r="R84" s="26" t="str">
        <f t="shared" si="46"/>
        <v/>
      </c>
      <c r="S84" s="39" t="str">
        <f t="shared" si="42"/>
        <v xml:space="preserve">Year </v>
      </c>
      <c r="T84" s="26">
        <f t="shared" si="40"/>
        <v>83</v>
      </c>
      <c r="U84" s="26" t="str">
        <f t="shared" si="47"/>
        <v/>
      </c>
      <c r="V84" s="26" t="str">
        <f t="shared" si="41"/>
        <v>Month 83</v>
      </c>
      <c r="W84" s="40" t="e">
        <f t="shared" si="48"/>
        <v>#VALUE!</v>
      </c>
      <c r="X84" s="26" t="str">
        <f t="shared" si="49"/>
        <v/>
      </c>
      <c r="Y84" s="26" t="str">
        <f t="shared" si="50"/>
        <v/>
      </c>
      <c r="Z84" s="26" t="str">
        <f>IF(U84="","",IF(AND(I84=FALSE,J84="No"),Z83,IF(AND(M83&lt;&gt;0,N83="Yes"),ROUND(-PMT(LOOKUP(W83,'Interest Rates'!$A$5:$A$302,'Interest Rates'!$D$5:$D$302)/12,($D$10-T84+1),U84),0),IF(I84=TRUE,Z83,ROUND(-PMT(VLOOKUP(O84,$A$14:$D$28,4,FALSE)/12,($D$10-T84+1),U84),0)))))</f>
        <v/>
      </c>
      <c r="AA84" s="26" t="str">
        <f t="shared" si="51"/>
        <v/>
      </c>
      <c r="AB84" s="26" t="str">
        <f t="shared" si="52"/>
        <v/>
      </c>
      <c r="AC84" s="26"/>
      <c r="AD84" s="41"/>
      <c r="AE84" s="26"/>
      <c r="AF84" s="31" t="str">
        <f t="shared" si="53"/>
        <v/>
      </c>
      <c r="AG84" s="69" t="str">
        <f t="shared" si="54"/>
        <v/>
      </c>
      <c r="AH84" s="70" t="str">
        <f t="shared" si="55"/>
        <v/>
      </c>
      <c r="AI84" s="26"/>
      <c r="AJ84" s="26"/>
      <c r="AK84" s="26"/>
      <c r="AL84" s="26"/>
      <c r="AM84" s="26"/>
      <c r="AN84" s="26"/>
      <c r="AO84" s="26"/>
      <c r="AP84" s="26"/>
      <c r="AQ84" s="26"/>
      <c r="AR84" s="26"/>
      <c r="AS84" s="26"/>
      <c r="AT84" s="26"/>
      <c r="AU84" s="26"/>
      <c r="AV84" s="26"/>
      <c r="AW84" s="26"/>
      <c r="AX84" s="26"/>
      <c r="AY84" s="26"/>
      <c r="AZ84" s="26"/>
      <c r="BA84" s="26"/>
      <c r="BB84" s="26"/>
      <c r="BC84" s="26">
        <v>2285</v>
      </c>
      <c r="BD84" s="47" t="s">
        <v>427</v>
      </c>
    </row>
    <row r="85" spans="2:56" x14ac:dyDescent="0.3">
      <c r="B85" s="26"/>
      <c r="C85" s="26"/>
      <c r="D85" s="26"/>
      <c r="E85" s="26"/>
      <c r="F85" s="26"/>
      <c r="G85" s="31"/>
      <c r="H85" s="38" t="str">
        <f t="shared" si="37"/>
        <v/>
      </c>
      <c r="I85" s="26" t="str">
        <f t="shared" si="43"/>
        <v/>
      </c>
      <c r="J85" s="31" t="e">
        <f t="shared" si="38"/>
        <v>#VALUE!</v>
      </c>
      <c r="K85" s="26" t="str">
        <f t="shared" si="44"/>
        <v/>
      </c>
      <c r="L85" s="26" t="str">
        <f>IF(H85="","",COUNT($M$3:M85))</f>
        <v/>
      </c>
      <c r="M85" s="26" t="str">
        <f t="shared" si="45"/>
        <v/>
      </c>
      <c r="N85" s="31" t="e">
        <f t="shared" si="39"/>
        <v>#VALUE!</v>
      </c>
      <c r="O85" s="31" t="str">
        <f>IF(H85="","",IF(I85=TRUE,"",COUNTIF($I$2:I85,FALSE)+1))</f>
        <v/>
      </c>
      <c r="P85" s="26"/>
      <c r="Q85" s="31">
        <v>84</v>
      </c>
      <c r="R85" s="26" t="str">
        <f t="shared" si="46"/>
        <v/>
      </c>
      <c r="S85" s="39" t="str">
        <f t="shared" si="42"/>
        <v xml:space="preserve">Year </v>
      </c>
      <c r="T85" s="26">
        <f t="shared" si="40"/>
        <v>84</v>
      </c>
      <c r="U85" s="26" t="str">
        <f t="shared" si="47"/>
        <v/>
      </c>
      <c r="V85" s="26" t="str">
        <f t="shared" si="41"/>
        <v>Month 84</v>
      </c>
      <c r="W85" s="40" t="e">
        <f t="shared" si="48"/>
        <v>#VALUE!</v>
      </c>
      <c r="X85" s="26" t="str">
        <f t="shared" si="49"/>
        <v/>
      </c>
      <c r="Y85" s="26" t="str">
        <f t="shared" si="50"/>
        <v/>
      </c>
      <c r="Z85" s="26" t="str">
        <f>IF(U85="","",IF(AND(I85=FALSE,J85="No"),Z84,IF(AND(M84&lt;&gt;0,N84="Yes"),ROUND(-PMT(LOOKUP(W84,'Interest Rates'!$A$5:$A$302,'Interest Rates'!$D$5:$D$302)/12,($D$10-T85+1),U85),0),IF(I85=TRUE,Z84,ROUND(-PMT(VLOOKUP(O85,$A$14:$D$28,4,FALSE)/12,($D$10-T85+1),U85),0)))))</f>
        <v/>
      </c>
      <c r="AA85" s="26" t="str">
        <f t="shared" si="51"/>
        <v/>
      </c>
      <c r="AB85" s="26" t="str">
        <f t="shared" si="52"/>
        <v/>
      </c>
      <c r="AC85" s="26"/>
      <c r="AD85" s="41"/>
      <c r="AE85" s="26"/>
      <c r="AF85" s="31"/>
      <c r="AG85" s="69"/>
      <c r="AH85" s="72"/>
      <c r="AI85" s="26"/>
      <c r="AJ85" s="26"/>
      <c r="AK85" s="26"/>
      <c r="AL85" s="26"/>
      <c r="AM85" s="26"/>
      <c r="AN85" s="26"/>
      <c r="AO85" s="26"/>
      <c r="AP85" s="26"/>
      <c r="AQ85" s="26"/>
      <c r="AR85" s="26"/>
      <c r="AS85" s="26"/>
      <c r="AT85" s="26"/>
      <c r="AU85" s="26"/>
      <c r="AV85" s="26"/>
      <c r="AW85" s="26"/>
      <c r="AX85" s="26"/>
      <c r="AY85" s="26"/>
      <c r="AZ85" s="26"/>
      <c r="BA85" s="26"/>
      <c r="BB85" s="26"/>
      <c r="BC85" s="26">
        <v>2287</v>
      </c>
      <c r="BD85" s="47" t="s">
        <v>432</v>
      </c>
    </row>
    <row r="86" spans="2:56" x14ac:dyDescent="0.3">
      <c r="B86" s="26"/>
      <c r="C86" s="26"/>
      <c r="D86" s="26"/>
      <c r="E86" s="26"/>
      <c r="F86" s="26"/>
      <c r="G86" s="31"/>
      <c r="H86" s="38" t="str">
        <f t="shared" si="37"/>
        <v/>
      </c>
      <c r="I86" s="26" t="str">
        <f t="shared" si="43"/>
        <v/>
      </c>
      <c r="J86" s="31" t="e">
        <f t="shared" si="38"/>
        <v>#VALUE!</v>
      </c>
      <c r="K86" s="26" t="str">
        <f t="shared" si="44"/>
        <v/>
      </c>
      <c r="L86" s="26" t="str">
        <f>IF(H86="","",COUNT($M$3:M86))</f>
        <v/>
      </c>
      <c r="M86" s="26" t="str">
        <f t="shared" si="45"/>
        <v/>
      </c>
      <c r="N86" s="31" t="e">
        <f t="shared" si="39"/>
        <v>#VALUE!</v>
      </c>
      <c r="O86" s="31" t="str">
        <f>IF(H86="","",IF(I86=TRUE,"",COUNTIF($I$2:I86,FALSE)+1))</f>
        <v/>
      </c>
      <c r="P86" s="26"/>
      <c r="Q86" s="31">
        <v>85</v>
      </c>
      <c r="R86" s="26" t="str">
        <f t="shared" si="46"/>
        <v/>
      </c>
      <c r="S86" s="39" t="str">
        <f t="shared" si="42"/>
        <v xml:space="preserve">Year </v>
      </c>
      <c r="T86" s="26">
        <f t="shared" si="40"/>
        <v>85</v>
      </c>
      <c r="U86" s="26" t="str">
        <f t="shared" si="47"/>
        <v/>
      </c>
      <c r="V86" s="26" t="str">
        <f t="shared" si="41"/>
        <v>Month 85</v>
      </c>
      <c r="W86" s="40" t="e">
        <f t="shared" si="48"/>
        <v>#VALUE!</v>
      </c>
      <c r="X86" s="26" t="str">
        <f t="shared" si="49"/>
        <v/>
      </c>
      <c r="Y86" s="26" t="str">
        <f t="shared" si="50"/>
        <v/>
      </c>
      <c r="Z86" s="26" t="str">
        <f>IF(U86="","",IF(AND(I86=FALSE,J86="No"),Z85,IF(AND(M85&lt;&gt;0,N85="Yes"),ROUND(-PMT(LOOKUP(W85,'Interest Rates'!$A$5:$A$302,'Interest Rates'!$D$5:$D$302)/12,($D$10-T86+1),U86),0),IF(I86=TRUE,Z85,ROUND(-PMT(VLOOKUP(O86,$A$14:$D$28,4,FALSE)/12,($D$10-T86+1),U86),0)))))</f>
        <v/>
      </c>
      <c r="AA86" s="26" t="str">
        <f t="shared" si="51"/>
        <v/>
      </c>
      <c r="AB86" s="26" t="str">
        <f t="shared" si="52"/>
        <v/>
      </c>
      <c r="AC86" s="26"/>
      <c r="AD86" s="41"/>
      <c r="AE86" s="26"/>
      <c r="AF86" s="31"/>
      <c r="AG86" s="69"/>
      <c r="AH86" s="72"/>
      <c r="AI86" s="26"/>
      <c r="AJ86" s="26"/>
      <c r="AK86" s="26"/>
      <c r="AL86" s="26"/>
      <c r="AM86" s="26"/>
      <c r="AN86" s="26"/>
      <c r="AO86" s="26"/>
      <c r="AP86" s="26"/>
      <c r="AQ86" s="26"/>
      <c r="AR86" s="26"/>
      <c r="AS86" s="26"/>
      <c r="AT86" s="26"/>
      <c r="AU86" s="26"/>
      <c r="AV86" s="26"/>
      <c r="AW86" s="26"/>
      <c r="AX86" s="26"/>
      <c r="AY86" s="26"/>
      <c r="AZ86" s="26"/>
      <c r="BA86" s="26"/>
      <c r="BB86" s="26"/>
      <c r="BC86" s="26">
        <v>2289</v>
      </c>
      <c r="BD86" s="47" t="s">
        <v>433</v>
      </c>
    </row>
    <row r="87" spans="2:56" x14ac:dyDescent="0.3">
      <c r="B87" s="26"/>
      <c r="C87" s="26"/>
      <c r="D87" s="26"/>
      <c r="E87" s="26"/>
      <c r="F87" s="26"/>
      <c r="G87" s="31"/>
      <c r="H87" s="38" t="str">
        <f t="shared" si="37"/>
        <v/>
      </c>
      <c r="I87" s="26" t="str">
        <f t="shared" si="43"/>
        <v/>
      </c>
      <c r="J87" s="31" t="e">
        <f t="shared" si="38"/>
        <v>#VALUE!</v>
      </c>
      <c r="K87" s="26" t="str">
        <f t="shared" si="44"/>
        <v/>
      </c>
      <c r="L87" s="26" t="str">
        <f>IF(H87="","",COUNT($M$3:M87))</f>
        <v/>
      </c>
      <c r="M87" s="26" t="str">
        <f t="shared" si="45"/>
        <v/>
      </c>
      <c r="N87" s="31" t="e">
        <f t="shared" si="39"/>
        <v>#VALUE!</v>
      </c>
      <c r="O87" s="31" t="str">
        <f>IF(H87="","",IF(I87=TRUE,"",COUNTIF($I$2:I87,FALSE)+1))</f>
        <v/>
      </c>
      <c r="P87" s="26"/>
      <c r="Q87" s="31">
        <v>86</v>
      </c>
      <c r="R87" s="26" t="str">
        <f t="shared" si="46"/>
        <v/>
      </c>
      <c r="S87" s="39" t="str">
        <f t="shared" si="42"/>
        <v xml:space="preserve">Year </v>
      </c>
      <c r="T87" s="26">
        <f t="shared" si="40"/>
        <v>86</v>
      </c>
      <c r="U87" s="26" t="str">
        <f t="shared" si="47"/>
        <v/>
      </c>
      <c r="V87" s="26" t="str">
        <f t="shared" si="41"/>
        <v>Month 86</v>
      </c>
      <c r="W87" s="40" t="e">
        <f t="shared" si="48"/>
        <v>#VALUE!</v>
      </c>
      <c r="X87" s="26" t="str">
        <f t="shared" si="49"/>
        <v/>
      </c>
      <c r="Y87" s="26" t="str">
        <f t="shared" si="50"/>
        <v/>
      </c>
      <c r="Z87" s="26" t="str">
        <f>IF(U87="","",IF(AND(I87=FALSE,J87="No"),Z86,IF(AND(M86&lt;&gt;0,N86="Yes"),ROUND(-PMT(LOOKUP(W86,'Interest Rates'!$A$5:$A$302,'Interest Rates'!$D$5:$D$302)/12,($D$10-T87+1),U87),0),IF(I87=TRUE,Z86,ROUND(-PMT(VLOOKUP(O87,$A$14:$D$28,4,FALSE)/12,($D$10-T87+1),U87),0)))))</f>
        <v/>
      </c>
      <c r="AA87" s="26" t="str">
        <f t="shared" si="51"/>
        <v/>
      </c>
      <c r="AB87" s="26" t="str">
        <f t="shared" si="52"/>
        <v/>
      </c>
      <c r="AC87" s="26"/>
      <c r="AD87" s="41"/>
      <c r="AE87" s="26"/>
      <c r="AF87" s="31"/>
      <c r="AG87" s="69"/>
      <c r="AH87" s="72"/>
      <c r="AI87" s="26"/>
      <c r="AJ87" s="26"/>
      <c r="AK87" s="26"/>
      <c r="AL87" s="26"/>
      <c r="AM87" s="26"/>
      <c r="AN87" s="26"/>
      <c r="AO87" s="26"/>
      <c r="AP87" s="26"/>
      <c r="AQ87" s="26"/>
      <c r="AR87" s="26"/>
      <c r="AS87" s="26"/>
      <c r="AT87" s="26"/>
      <c r="AU87" s="26"/>
      <c r="AV87" s="26"/>
      <c r="AW87" s="26"/>
      <c r="AX87" s="26"/>
      <c r="AY87" s="26"/>
      <c r="AZ87" s="26"/>
      <c r="BA87" s="26"/>
      <c r="BB87" s="26"/>
      <c r="BC87" s="26">
        <v>2296</v>
      </c>
      <c r="BD87" s="47" t="s">
        <v>439</v>
      </c>
    </row>
    <row r="88" spans="2:56" x14ac:dyDescent="0.3">
      <c r="B88" s="26"/>
      <c r="C88" s="26"/>
      <c r="D88" s="26"/>
      <c r="E88" s="26"/>
      <c r="F88" s="26"/>
      <c r="G88" s="31"/>
      <c r="H88" s="38" t="str">
        <f t="shared" si="37"/>
        <v/>
      </c>
      <c r="I88" s="26" t="str">
        <f t="shared" si="43"/>
        <v/>
      </c>
      <c r="J88" s="31" t="e">
        <f t="shared" si="38"/>
        <v>#VALUE!</v>
      </c>
      <c r="K88" s="26" t="str">
        <f t="shared" si="44"/>
        <v/>
      </c>
      <c r="L88" s="26" t="str">
        <f>IF(H88="","",COUNT($M$3:M88))</f>
        <v/>
      </c>
      <c r="M88" s="26" t="str">
        <f t="shared" si="45"/>
        <v/>
      </c>
      <c r="N88" s="31" t="e">
        <f t="shared" si="39"/>
        <v>#VALUE!</v>
      </c>
      <c r="O88" s="31" t="str">
        <f>IF(H88="","",IF(I88=TRUE,"",COUNTIF($I$2:I88,FALSE)+1))</f>
        <v/>
      </c>
      <c r="P88" s="26"/>
      <c r="Q88" s="31">
        <v>87</v>
      </c>
      <c r="R88" s="26" t="str">
        <f t="shared" si="46"/>
        <v/>
      </c>
      <c r="S88" s="39" t="str">
        <f t="shared" si="42"/>
        <v xml:space="preserve">Year </v>
      </c>
      <c r="T88" s="26">
        <f t="shared" si="40"/>
        <v>87</v>
      </c>
      <c r="U88" s="26" t="str">
        <f t="shared" si="47"/>
        <v/>
      </c>
      <c r="V88" s="26" t="str">
        <f t="shared" si="41"/>
        <v>Month 87</v>
      </c>
      <c r="W88" s="40" t="e">
        <f t="shared" si="48"/>
        <v>#VALUE!</v>
      </c>
      <c r="X88" s="26" t="str">
        <f t="shared" si="49"/>
        <v/>
      </c>
      <c r="Y88" s="26" t="str">
        <f t="shared" si="50"/>
        <v/>
      </c>
      <c r="Z88" s="26" t="str">
        <f>IF(U88="","",IF(AND(I88=FALSE,J88="No"),Z87,IF(AND(M87&lt;&gt;0,N87="Yes"),ROUND(-PMT(LOOKUP(W87,'Interest Rates'!$A$5:$A$302,'Interest Rates'!$D$5:$D$302)/12,($D$10-T88+1),U88),0),IF(I88=TRUE,Z87,ROUND(-PMT(VLOOKUP(O88,$A$14:$D$28,4,FALSE)/12,($D$10-T88+1),U88),0)))))</f>
        <v/>
      </c>
      <c r="AA88" s="26" t="str">
        <f t="shared" si="51"/>
        <v/>
      </c>
      <c r="AB88" s="26" t="str">
        <f t="shared" si="52"/>
        <v/>
      </c>
      <c r="AC88" s="26"/>
      <c r="AD88" s="41"/>
      <c r="AE88" s="26"/>
      <c r="AF88" s="31"/>
      <c r="AG88" s="69"/>
      <c r="AH88" s="72"/>
      <c r="AI88" s="26"/>
      <c r="AJ88" s="26"/>
      <c r="AK88" s="26"/>
      <c r="AL88" s="26"/>
      <c r="AM88" s="26"/>
      <c r="AN88" s="26"/>
      <c r="AO88" s="26"/>
      <c r="AP88" s="26"/>
      <c r="AQ88" s="26"/>
      <c r="AR88" s="26"/>
      <c r="AS88" s="26"/>
      <c r="AT88" s="26"/>
      <c r="AU88" s="26"/>
      <c r="AV88" s="26"/>
      <c r="AW88" s="26"/>
      <c r="AX88" s="26"/>
      <c r="AY88" s="26"/>
      <c r="AZ88" s="26"/>
      <c r="BA88" s="26"/>
      <c r="BB88" s="26"/>
      <c r="BC88" s="26">
        <v>2298</v>
      </c>
      <c r="BD88" s="47" t="s">
        <v>440</v>
      </c>
    </row>
    <row r="89" spans="2:56" x14ac:dyDescent="0.3">
      <c r="B89" s="26"/>
      <c r="C89" s="26"/>
      <c r="D89" s="26"/>
      <c r="E89" s="26"/>
      <c r="F89" s="26"/>
      <c r="G89" s="31"/>
      <c r="H89" s="38" t="str">
        <f t="shared" si="37"/>
        <v/>
      </c>
      <c r="I89" s="26" t="str">
        <f t="shared" si="43"/>
        <v/>
      </c>
      <c r="J89" s="31" t="e">
        <f t="shared" si="38"/>
        <v>#VALUE!</v>
      </c>
      <c r="K89" s="26" t="str">
        <f t="shared" si="44"/>
        <v/>
      </c>
      <c r="L89" s="26" t="str">
        <f>IF(H89="","",COUNT($M$3:M89))</f>
        <v/>
      </c>
      <c r="M89" s="26" t="str">
        <f t="shared" si="45"/>
        <v/>
      </c>
      <c r="N89" s="31" t="e">
        <f t="shared" si="39"/>
        <v>#VALUE!</v>
      </c>
      <c r="O89" s="31" t="str">
        <f>IF(H89="","",IF(I89=TRUE,"",COUNTIF($I$2:I89,FALSE)+1))</f>
        <v/>
      </c>
      <c r="P89" s="26"/>
      <c r="Q89" s="31">
        <v>88</v>
      </c>
      <c r="R89" s="26" t="str">
        <f t="shared" si="46"/>
        <v/>
      </c>
      <c r="S89" s="39" t="str">
        <f t="shared" si="42"/>
        <v xml:space="preserve">Year </v>
      </c>
      <c r="T89" s="26">
        <f t="shared" si="40"/>
        <v>88</v>
      </c>
      <c r="U89" s="26" t="str">
        <f t="shared" si="47"/>
        <v/>
      </c>
      <c r="V89" s="26" t="str">
        <f t="shared" si="41"/>
        <v>Month 88</v>
      </c>
      <c r="W89" s="40" t="e">
        <f t="shared" si="48"/>
        <v>#VALUE!</v>
      </c>
      <c r="X89" s="26" t="str">
        <f t="shared" si="49"/>
        <v/>
      </c>
      <c r="Y89" s="26" t="str">
        <f t="shared" si="50"/>
        <v/>
      </c>
      <c r="Z89" s="26" t="str">
        <f>IF(U89="","",IF(AND(I89=FALSE,J89="No"),Z88,IF(AND(M88&lt;&gt;0,N88="Yes"),ROUND(-PMT(LOOKUP(W88,'Interest Rates'!$A$5:$A$302,'Interest Rates'!$D$5:$D$302)/12,($D$10-T89+1),U89),0),IF(I89=TRUE,Z88,ROUND(-PMT(VLOOKUP(O89,$A$14:$D$28,4,FALSE)/12,($D$10-T89+1),U89),0)))))</f>
        <v/>
      </c>
      <c r="AA89" s="26" t="str">
        <f t="shared" si="51"/>
        <v/>
      </c>
      <c r="AB89" s="26" t="str">
        <f t="shared" si="52"/>
        <v/>
      </c>
      <c r="AC89" s="26"/>
      <c r="AD89" s="41"/>
      <c r="AE89" s="26"/>
      <c r="AF89" s="31"/>
      <c r="AG89" s="69"/>
      <c r="AH89" s="72"/>
      <c r="AI89" s="26"/>
      <c r="AJ89" s="26"/>
      <c r="AK89" s="26"/>
      <c r="AL89" s="26"/>
      <c r="AM89" s="26"/>
      <c r="AN89" s="26"/>
      <c r="AO89" s="26"/>
      <c r="AP89" s="26"/>
      <c r="AQ89" s="26"/>
      <c r="AR89" s="26"/>
      <c r="AS89" s="26"/>
      <c r="AT89" s="26"/>
      <c r="AU89" s="26"/>
      <c r="AV89" s="26"/>
      <c r="AW89" s="26"/>
      <c r="AX89" s="26"/>
      <c r="AY89" s="26"/>
      <c r="AZ89" s="26"/>
      <c r="BA89" s="26"/>
      <c r="BB89" s="26"/>
      <c r="BC89" s="26">
        <v>2300</v>
      </c>
      <c r="BD89" s="47" t="s">
        <v>446</v>
      </c>
    </row>
    <row r="90" spans="2:56" x14ac:dyDescent="0.3">
      <c r="B90" s="26"/>
      <c r="C90" s="26"/>
      <c r="D90" s="26"/>
      <c r="E90" s="26"/>
      <c r="F90" s="26"/>
      <c r="G90" s="31"/>
      <c r="H90" s="38" t="str">
        <f t="shared" si="37"/>
        <v/>
      </c>
      <c r="I90" s="26" t="str">
        <f t="shared" si="43"/>
        <v/>
      </c>
      <c r="J90" s="31" t="e">
        <f t="shared" si="38"/>
        <v>#VALUE!</v>
      </c>
      <c r="K90" s="26" t="str">
        <f t="shared" si="44"/>
        <v/>
      </c>
      <c r="L90" s="26" t="str">
        <f>IF(H90="","",COUNT($M$3:M90))</f>
        <v/>
      </c>
      <c r="M90" s="26" t="str">
        <f t="shared" si="45"/>
        <v/>
      </c>
      <c r="N90" s="31" t="e">
        <f t="shared" si="39"/>
        <v>#VALUE!</v>
      </c>
      <c r="O90" s="31" t="str">
        <f>IF(H90="","",IF(I90=TRUE,"",COUNTIF($I$2:I90,FALSE)+1))</f>
        <v/>
      </c>
      <c r="P90" s="26"/>
      <c r="Q90" s="31">
        <v>89</v>
      </c>
      <c r="R90" s="26" t="str">
        <f t="shared" si="46"/>
        <v/>
      </c>
      <c r="S90" s="39" t="str">
        <f t="shared" si="42"/>
        <v xml:space="preserve">Year </v>
      </c>
      <c r="T90" s="26">
        <f t="shared" si="40"/>
        <v>89</v>
      </c>
      <c r="U90" s="26" t="str">
        <f t="shared" si="47"/>
        <v/>
      </c>
      <c r="V90" s="26" t="str">
        <f t="shared" si="41"/>
        <v>Month 89</v>
      </c>
      <c r="W90" s="40" t="e">
        <f t="shared" si="48"/>
        <v>#VALUE!</v>
      </c>
      <c r="X90" s="26" t="str">
        <f t="shared" si="49"/>
        <v/>
      </c>
      <c r="Y90" s="26" t="str">
        <f t="shared" si="50"/>
        <v/>
      </c>
      <c r="Z90" s="26" t="str">
        <f>IF(U90="","",IF(AND(I90=FALSE,J90="No"),Z89,IF(AND(M89&lt;&gt;0,N89="Yes"),ROUND(-PMT(LOOKUP(W89,'Interest Rates'!$A$5:$A$302,'Interest Rates'!$D$5:$D$302)/12,($D$10-T90+1),U90),0),IF(I90=TRUE,Z89,ROUND(-PMT(VLOOKUP(O90,$A$14:$D$28,4,FALSE)/12,($D$10-T90+1),U90),0)))))</f>
        <v/>
      </c>
      <c r="AA90" s="26" t="str">
        <f t="shared" si="51"/>
        <v/>
      </c>
      <c r="AB90" s="26" t="str">
        <f t="shared" si="52"/>
        <v/>
      </c>
      <c r="AC90" s="26"/>
      <c r="AD90" s="41"/>
      <c r="AE90" s="26"/>
      <c r="AF90" s="31"/>
      <c r="AG90" s="69"/>
      <c r="AH90" s="72"/>
      <c r="AI90" s="26"/>
      <c r="AJ90" s="26"/>
      <c r="AK90" s="26"/>
      <c r="AL90" s="26"/>
      <c r="AM90" s="26"/>
      <c r="AN90" s="26"/>
      <c r="AO90" s="26"/>
      <c r="AP90" s="26"/>
      <c r="AQ90" s="26"/>
      <c r="AR90" s="26"/>
      <c r="AS90" s="26"/>
      <c r="AT90" s="26"/>
      <c r="AU90" s="26"/>
      <c r="AV90" s="26"/>
      <c r="AW90" s="26"/>
      <c r="AX90" s="26"/>
      <c r="AY90" s="26"/>
      <c r="AZ90" s="26"/>
      <c r="BA90" s="26"/>
      <c r="BB90" s="26"/>
      <c r="BC90" s="26">
        <v>2312</v>
      </c>
      <c r="BD90" s="47" t="s">
        <v>452</v>
      </c>
    </row>
    <row r="91" spans="2:56" x14ac:dyDescent="0.3">
      <c r="B91" s="26"/>
      <c r="C91" s="26"/>
      <c r="D91" s="26"/>
      <c r="E91" s="26"/>
      <c r="F91" s="26"/>
      <c r="G91" s="31"/>
      <c r="H91" s="38" t="str">
        <f t="shared" si="37"/>
        <v/>
      </c>
      <c r="I91" s="26" t="str">
        <f t="shared" si="43"/>
        <v/>
      </c>
      <c r="J91" s="31" t="e">
        <f t="shared" si="38"/>
        <v>#VALUE!</v>
      </c>
      <c r="K91" s="26" t="str">
        <f t="shared" si="44"/>
        <v/>
      </c>
      <c r="L91" s="26" t="str">
        <f>IF(H91="","",COUNT($M$3:M91))</f>
        <v/>
      </c>
      <c r="M91" s="26" t="str">
        <f t="shared" si="45"/>
        <v/>
      </c>
      <c r="N91" s="31" t="e">
        <f t="shared" si="39"/>
        <v>#VALUE!</v>
      </c>
      <c r="O91" s="31" t="str">
        <f>IF(H91="","",IF(I91=TRUE,"",COUNTIF($I$2:I91,FALSE)+1))</f>
        <v/>
      </c>
      <c r="P91" s="26"/>
      <c r="Q91" s="31">
        <v>90</v>
      </c>
      <c r="R91" s="26" t="str">
        <f t="shared" si="46"/>
        <v/>
      </c>
      <c r="S91" s="39" t="str">
        <f t="shared" si="42"/>
        <v xml:space="preserve">Year </v>
      </c>
      <c r="T91" s="26">
        <f t="shared" si="40"/>
        <v>90</v>
      </c>
      <c r="U91" s="26" t="str">
        <f t="shared" si="47"/>
        <v/>
      </c>
      <c r="V91" s="26" t="str">
        <f t="shared" si="41"/>
        <v>Month 90</v>
      </c>
      <c r="W91" s="40" t="e">
        <f t="shared" si="48"/>
        <v>#VALUE!</v>
      </c>
      <c r="X91" s="26" t="str">
        <f t="shared" si="49"/>
        <v/>
      </c>
      <c r="Y91" s="26" t="str">
        <f t="shared" si="50"/>
        <v/>
      </c>
      <c r="Z91" s="26" t="str">
        <f>IF(U91="","",IF(AND(I91=FALSE,J91="No"),Z90,IF(AND(M90&lt;&gt;0,N90="Yes"),ROUND(-PMT(LOOKUP(W90,'Interest Rates'!$A$5:$A$302,'Interest Rates'!$D$5:$D$302)/12,($D$10-T91+1),U91),0),IF(I91=TRUE,Z90,ROUND(-PMT(VLOOKUP(O91,$A$14:$D$28,4,FALSE)/12,($D$10-T91+1),U91),0)))))</f>
        <v/>
      </c>
      <c r="AA91" s="26" t="str">
        <f t="shared" si="51"/>
        <v/>
      </c>
      <c r="AB91" s="26" t="str">
        <f t="shared" si="52"/>
        <v/>
      </c>
      <c r="AC91" s="26"/>
      <c r="AD91" s="26"/>
      <c r="AE91" s="26"/>
      <c r="AF91" s="31"/>
      <c r="AG91" s="31"/>
      <c r="AH91" s="26"/>
      <c r="AI91" s="26"/>
      <c r="AJ91" s="26"/>
      <c r="AK91" s="26"/>
      <c r="AL91" s="26"/>
      <c r="AM91" s="26"/>
      <c r="AN91" s="26"/>
      <c r="AO91" s="26"/>
      <c r="AP91" s="26"/>
      <c r="AQ91" s="26"/>
      <c r="AR91" s="26"/>
      <c r="AS91" s="26"/>
      <c r="AT91" s="26"/>
      <c r="AU91" s="26"/>
      <c r="AV91" s="26"/>
      <c r="AW91" s="26"/>
      <c r="AX91" s="26"/>
      <c r="AY91" s="26"/>
      <c r="AZ91" s="26"/>
      <c r="BA91" s="26"/>
      <c r="BB91" s="26"/>
      <c r="BC91" s="26">
        <v>2318</v>
      </c>
      <c r="BD91" s="47" t="s">
        <v>458</v>
      </c>
    </row>
    <row r="92" spans="2:56" x14ac:dyDescent="0.3">
      <c r="B92" s="26"/>
      <c r="C92" s="26"/>
      <c r="D92" s="26"/>
      <c r="E92" s="26"/>
      <c r="F92" s="26"/>
      <c r="G92" s="31"/>
      <c r="H92" s="38" t="str">
        <f t="shared" si="37"/>
        <v/>
      </c>
      <c r="I92" s="26" t="str">
        <f t="shared" si="43"/>
        <v/>
      </c>
      <c r="J92" s="31" t="e">
        <f t="shared" si="38"/>
        <v>#VALUE!</v>
      </c>
      <c r="K92" s="26" t="str">
        <f t="shared" si="44"/>
        <v/>
      </c>
      <c r="L92" s="26" t="str">
        <f>IF(H92="","",COUNT($M$3:M92))</f>
        <v/>
      </c>
      <c r="M92" s="26" t="str">
        <f t="shared" si="45"/>
        <v/>
      </c>
      <c r="N92" s="31" t="e">
        <f t="shared" si="39"/>
        <v>#VALUE!</v>
      </c>
      <c r="O92" s="31" t="str">
        <f>IF(H92="","",IF(I92=TRUE,"",COUNTIF($I$2:I92,FALSE)+1))</f>
        <v/>
      </c>
      <c r="P92" s="26"/>
      <c r="Q92" s="31">
        <v>91</v>
      </c>
      <c r="R92" s="26" t="str">
        <f t="shared" si="46"/>
        <v/>
      </c>
      <c r="S92" s="39" t="str">
        <f t="shared" si="42"/>
        <v xml:space="preserve">Year </v>
      </c>
      <c r="T92" s="26">
        <f t="shared" si="40"/>
        <v>91</v>
      </c>
      <c r="U92" s="26" t="str">
        <f t="shared" si="47"/>
        <v/>
      </c>
      <c r="V92" s="26" t="str">
        <f t="shared" si="41"/>
        <v>Month 91</v>
      </c>
      <c r="W92" s="40" t="e">
        <f t="shared" si="48"/>
        <v>#VALUE!</v>
      </c>
      <c r="X92" s="26" t="str">
        <f t="shared" si="49"/>
        <v/>
      </c>
      <c r="Y92" s="26" t="str">
        <f t="shared" si="50"/>
        <v/>
      </c>
      <c r="Z92" s="26" t="str">
        <f>IF(U92="","",IF(AND(I92=FALSE,J92="No"),Z91,IF(AND(M91&lt;&gt;0,N91="Yes"),ROUND(-PMT(LOOKUP(W91,'Interest Rates'!$A$5:$A$302,'Interest Rates'!$D$5:$D$302)/12,($D$10-T92+1),U92),0),IF(I92=TRUE,Z91,ROUND(-PMT(VLOOKUP(O92,$A$14:$D$28,4,FALSE)/12,($D$10-T92+1),U92),0)))))</f>
        <v/>
      </c>
      <c r="AA92" s="26" t="str">
        <f t="shared" si="51"/>
        <v/>
      </c>
      <c r="AB92" s="26" t="str">
        <f t="shared" si="52"/>
        <v/>
      </c>
      <c r="AC92" s="26"/>
      <c r="AD92" s="26"/>
      <c r="AE92" s="26"/>
      <c r="AF92" s="31"/>
      <c r="AG92" s="31"/>
      <c r="AH92" s="26"/>
      <c r="AI92" s="26"/>
      <c r="AJ92" s="26"/>
      <c r="AK92" s="26"/>
      <c r="AL92" s="26"/>
      <c r="AM92" s="26"/>
      <c r="AN92" s="26"/>
      <c r="AO92" s="26"/>
      <c r="AP92" s="26"/>
      <c r="AQ92" s="26"/>
      <c r="AR92" s="26"/>
      <c r="AS92" s="26"/>
      <c r="AT92" s="26"/>
      <c r="AU92" s="26"/>
      <c r="AV92" s="26"/>
      <c r="AW92" s="26"/>
      <c r="AX92" s="26"/>
      <c r="AY92" s="26"/>
      <c r="AZ92" s="26"/>
      <c r="BA92" s="26"/>
      <c r="BB92" s="26"/>
      <c r="BC92" s="26">
        <v>2320</v>
      </c>
      <c r="BD92" s="47" t="s">
        <v>1694</v>
      </c>
    </row>
    <row r="93" spans="2:56" x14ac:dyDescent="0.3">
      <c r="B93" s="26"/>
      <c r="C93" s="26"/>
      <c r="D93" s="26"/>
      <c r="E93" s="26"/>
      <c r="F93" s="26"/>
      <c r="G93" s="31"/>
      <c r="H93" s="38" t="str">
        <f t="shared" si="37"/>
        <v/>
      </c>
      <c r="I93" s="26" t="str">
        <f t="shared" si="43"/>
        <v/>
      </c>
      <c r="J93" s="31" t="e">
        <f t="shared" si="38"/>
        <v>#VALUE!</v>
      </c>
      <c r="K93" s="26" t="str">
        <f t="shared" si="44"/>
        <v/>
      </c>
      <c r="L93" s="26" t="str">
        <f>IF(H93="","",COUNT($M$3:M93))</f>
        <v/>
      </c>
      <c r="M93" s="26" t="str">
        <f t="shared" si="45"/>
        <v/>
      </c>
      <c r="N93" s="31" t="e">
        <f t="shared" si="39"/>
        <v>#VALUE!</v>
      </c>
      <c r="O93" s="31" t="str">
        <f>IF(H93="","",IF(I93=TRUE,"",COUNTIF($I$2:I93,FALSE)+1))</f>
        <v/>
      </c>
      <c r="P93" s="26"/>
      <c r="Q93" s="31">
        <v>92</v>
      </c>
      <c r="R93" s="26" t="str">
        <f t="shared" si="46"/>
        <v/>
      </c>
      <c r="S93" s="39" t="str">
        <f t="shared" si="42"/>
        <v xml:space="preserve">Year </v>
      </c>
      <c r="T93" s="26">
        <f t="shared" si="40"/>
        <v>92</v>
      </c>
      <c r="U93" s="26" t="str">
        <f t="shared" si="47"/>
        <v/>
      </c>
      <c r="V93" s="26" t="str">
        <f t="shared" si="41"/>
        <v>Month 92</v>
      </c>
      <c r="W93" s="40" t="e">
        <f t="shared" si="48"/>
        <v>#VALUE!</v>
      </c>
      <c r="X93" s="26" t="str">
        <f t="shared" si="49"/>
        <v/>
      </c>
      <c r="Y93" s="26" t="str">
        <f t="shared" si="50"/>
        <v/>
      </c>
      <c r="Z93" s="26" t="str">
        <f>IF(U93="","",IF(AND(I93=FALSE,J93="No"),Z92,IF(AND(M92&lt;&gt;0,N92="Yes"),ROUND(-PMT(LOOKUP(W92,'Interest Rates'!$A$5:$A$302,'Interest Rates'!$D$5:$D$302)/12,($D$10-T93+1),U93),0),IF(I93=TRUE,Z92,ROUND(-PMT(VLOOKUP(O93,$A$14:$D$28,4,FALSE)/12,($D$10-T93+1),U93),0)))))</f>
        <v/>
      </c>
      <c r="AA93" s="26" t="str">
        <f t="shared" si="51"/>
        <v/>
      </c>
      <c r="AB93" s="26" t="str">
        <f t="shared" si="52"/>
        <v/>
      </c>
      <c r="AC93" s="26"/>
      <c r="AD93" s="26"/>
      <c r="AE93" s="26"/>
      <c r="AF93" s="31"/>
      <c r="AG93" s="26"/>
      <c r="AH93" s="26"/>
      <c r="AI93" s="26"/>
      <c r="AJ93" s="26"/>
      <c r="AK93" s="26"/>
      <c r="AL93" s="26"/>
      <c r="AM93" s="26"/>
      <c r="AN93" s="26"/>
      <c r="AO93" s="26"/>
      <c r="AP93" s="26"/>
      <c r="AQ93" s="26"/>
      <c r="AR93" s="26"/>
      <c r="AS93" s="26"/>
      <c r="AT93" s="26"/>
      <c r="AU93" s="26"/>
      <c r="AV93" s="26"/>
      <c r="AW93" s="26"/>
      <c r="AX93" s="26"/>
      <c r="AY93" s="26"/>
      <c r="AZ93" s="26"/>
      <c r="BA93" s="26"/>
      <c r="BB93" s="26"/>
      <c r="BC93" s="26">
        <v>2321</v>
      </c>
      <c r="BD93" s="47" t="s">
        <v>469</v>
      </c>
    </row>
    <row r="94" spans="2:56" x14ac:dyDescent="0.3">
      <c r="B94" s="26"/>
      <c r="C94" s="26"/>
      <c r="D94" s="26"/>
      <c r="E94" s="26"/>
      <c r="F94" s="26"/>
      <c r="G94" s="31"/>
      <c r="H94" s="38" t="str">
        <f t="shared" si="37"/>
        <v/>
      </c>
      <c r="I94" s="26" t="str">
        <f t="shared" si="43"/>
        <v/>
      </c>
      <c r="J94" s="31" t="e">
        <f t="shared" si="38"/>
        <v>#VALUE!</v>
      </c>
      <c r="K94" s="26" t="str">
        <f t="shared" si="44"/>
        <v/>
      </c>
      <c r="L94" s="26" t="str">
        <f>IF(H94="","",COUNT($M$3:M94))</f>
        <v/>
      </c>
      <c r="M94" s="26" t="str">
        <f t="shared" si="45"/>
        <v/>
      </c>
      <c r="N94" s="31" t="e">
        <f t="shared" si="39"/>
        <v>#VALUE!</v>
      </c>
      <c r="O94" s="31" t="str">
        <f>IF(H94="","",IF(I94=TRUE,"",COUNTIF($I$2:I94,FALSE)+1))</f>
        <v/>
      </c>
      <c r="P94" s="26"/>
      <c r="Q94" s="31">
        <v>93</v>
      </c>
      <c r="R94" s="26" t="str">
        <f t="shared" si="46"/>
        <v/>
      </c>
      <c r="S94" s="39" t="str">
        <f t="shared" si="42"/>
        <v xml:space="preserve">Year </v>
      </c>
      <c r="T94" s="26">
        <f t="shared" si="40"/>
        <v>93</v>
      </c>
      <c r="U94" s="26" t="str">
        <f t="shared" si="47"/>
        <v/>
      </c>
      <c r="V94" s="26" t="str">
        <f t="shared" si="41"/>
        <v>Month 93</v>
      </c>
      <c r="W94" s="40" t="e">
        <f t="shared" si="48"/>
        <v>#VALUE!</v>
      </c>
      <c r="X94" s="26" t="str">
        <f t="shared" si="49"/>
        <v/>
      </c>
      <c r="Y94" s="26" t="str">
        <f t="shared" si="50"/>
        <v/>
      </c>
      <c r="Z94" s="26" t="str">
        <f>IF(U94="","",IF(AND(I94=FALSE,J94="No"),Z93,IF(AND(M93&lt;&gt;0,N93="Yes"),ROUND(-PMT(LOOKUP(W93,'Interest Rates'!$A$5:$A$302,'Interest Rates'!$D$5:$D$302)/12,($D$10-T94+1),U94),0),IF(I94=TRUE,Z93,ROUND(-PMT(VLOOKUP(O94,$A$14:$D$28,4,FALSE)/12,($D$10-T94+1),U94),0)))))</f>
        <v/>
      </c>
      <c r="AA94" s="26" t="str">
        <f t="shared" si="51"/>
        <v/>
      </c>
      <c r="AB94" s="26" t="str">
        <f t="shared" si="52"/>
        <v/>
      </c>
      <c r="AC94" s="26"/>
      <c r="AD94" s="26"/>
      <c r="AE94" s="26"/>
      <c r="AF94" s="31"/>
      <c r="AG94" s="26"/>
      <c r="AH94" s="26"/>
      <c r="AI94" s="26"/>
      <c r="AJ94" s="26"/>
      <c r="AK94" s="26"/>
      <c r="AL94" s="26"/>
      <c r="AM94" s="26"/>
      <c r="AN94" s="26"/>
      <c r="AO94" s="26"/>
      <c r="AP94" s="26"/>
      <c r="AQ94" s="26"/>
      <c r="AR94" s="26"/>
      <c r="AS94" s="26"/>
      <c r="AT94" s="26"/>
      <c r="AU94" s="26"/>
      <c r="AV94" s="26"/>
      <c r="AW94" s="26"/>
      <c r="AX94" s="26"/>
      <c r="AY94" s="26"/>
      <c r="AZ94" s="26"/>
      <c r="BA94" s="26"/>
      <c r="BB94" s="26"/>
      <c r="BC94" s="26">
        <v>2322</v>
      </c>
      <c r="BD94" s="47" t="s">
        <v>475</v>
      </c>
    </row>
    <row r="95" spans="2:56" x14ac:dyDescent="0.3">
      <c r="B95" s="26"/>
      <c r="C95" s="26"/>
      <c r="D95" s="26"/>
      <c r="E95" s="26"/>
      <c r="F95" s="26"/>
      <c r="G95" s="31"/>
      <c r="H95" s="38" t="str">
        <f t="shared" si="37"/>
        <v/>
      </c>
      <c r="I95" s="26" t="str">
        <f t="shared" si="43"/>
        <v/>
      </c>
      <c r="J95" s="31" t="e">
        <f t="shared" si="38"/>
        <v>#VALUE!</v>
      </c>
      <c r="K95" s="26" t="str">
        <f t="shared" si="44"/>
        <v/>
      </c>
      <c r="L95" s="26" t="str">
        <f>IF(H95="","",COUNT($M$3:M95))</f>
        <v/>
      </c>
      <c r="M95" s="26" t="str">
        <f t="shared" si="45"/>
        <v/>
      </c>
      <c r="N95" s="31" t="e">
        <f t="shared" si="39"/>
        <v>#VALUE!</v>
      </c>
      <c r="O95" s="31" t="str">
        <f>IF(H95="","",IF(I95=TRUE,"",COUNTIF($I$2:I95,FALSE)+1))</f>
        <v/>
      </c>
      <c r="P95" s="26"/>
      <c r="Q95" s="31">
        <v>94</v>
      </c>
      <c r="R95" s="26" t="str">
        <f t="shared" si="46"/>
        <v/>
      </c>
      <c r="S95" s="39" t="str">
        <f t="shared" si="42"/>
        <v xml:space="preserve">Year </v>
      </c>
      <c r="T95" s="26">
        <f t="shared" si="40"/>
        <v>94</v>
      </c>
      <c r="U95" s="26" t="str">
        <f t="shared" si="47"/>
        <v/>
      </c>
      <c r="V95" s="26" t="str">
        <f t="shared" si="41"/>
        <v>Month 94</v>
      </c>
      <c r="W95" s="40" t="e">
        <f t="shared" si="48"/>
        <v>#VALUE!</v>
      </c>
      <c r="X95" s="26" t="str">
        <f t="shared" si="49"/>
        <v/>
      </c>
      <c r="Y95" s="26" t="str">
        <f t="shared" si="50"/>
        <v/>
      </c>
      <c r="Z95" s="26" t="str">
        <f>IF(U95="","",IF(AND(I95=FALSE,J95="No"),Z94,IF(AND(M94&lt;&gt;0,N94="Yes"),ROUND(-PMT(LOOKUP(W94,'Interest Rates'!$A$5:$A$302,'Interest Rates'!$D$5:$D$302)/12,($D$10-T95+1),U95),0),IF(I95=TRUE,Z94,ROUND(-PMT(VLOOKUP(O95,$A$14:$D$28,4,FALSE)/12,($D$10-T95+1),U95),0)))))</f>
        <v/>
      </c>
      <c r="AA95" s="26" t="str">
        <f t="shared" si="51"/>
        <v/>
      </c>
      <c r="AB95" s="26" t="str">
        <f t="shared" si="52"/>
        <v/>
      </c>
      <c r="AC95" s="26"/>
      <c r="AD95" s="26"/>
      <c r="AE95" s="26"/>
      <c r="AF95" s="31"/>
      <c r="AG95" s="26"/>
      <c r="AH95" s="26"/>
      <c r="AI95" s="26"/>
      <c r="AJ95" s="26"/>
      <c r="AK95" s="26"/>
      <c r="AL95" s="26"/>
      <c r="AM95" s="26"/>
      <c r="AN95" s="26"/>
      <c r="AO95" s="26"/>
      <c r="AP95" s="26"/>
      <c r="AQ95" s="26"/>
      <c r="AR95" s="26"/>
      <c r="AS95" s="26"/>
      <c r="AT95" s="26"/>
      <c r="AU95" s="26"/>
      <c r="AV95" s="26"/>
      <c r="AW95" s="26"/>
      <c r="AX95" s="26"/>
      <c r="AY95" s="26"/>
      <c r="AZ95" s="26"/>
      <c r="BA95" s="26"/>
      <c r="BB95" s="26"/>
      <c r="BC95" s="26">
        <v>2326</v>
      </c>
      <c r="BD95" s="47" t="s">
        <v>481</v>
      </c>
    </row>
    <row r="96" spans="2:56" x14ac:dyDescent="0.3">
      <c r="B96" s="26"/>
      <c r="C96" s="26"/>
      <c r="D96" s="26"/>
      <c r="E96" s="26"/>
      <c r="F96" s="26"/>
      <c r="G96" s="31"/>
      <c r="H96" s="38" t="str">
        <f t="shared" si="37"/>
        <v/>
      </c>
      <c r="I96" s="26" t="str">
        <f t="shared" si="43"/>
        <v/>
      </c>
      <c r="J96" s="31" t="e">
        <f t="shared" si="38"/>
        <v>#VALUE!</v>
      </c>
      <c r="K96" s="26" t="str">
        <f t="shared" si="44"/>
        <v/>
      </c>
      <c r="L96" s="26" t="str">
        <f>IF(H96="","",COUNT($M$3:M96))</f>
        <v/>
      </c>
      <c r="M96" s="26" t="str">
        <f t="shared" si="45"/>
        <v/>
      </c>
      <c r="N96" s="31" t="e">
        <f t="shared" si="39"/>
        <v>#VALUE!</v>
      </c>
      <c r="O96" s="31" t="str">
        <f>IF(H96="","",IF(I96=TRUE,"",COUNTIF($I$2:I96,FALSE)+1))</f>
        <v/>
      </c>
      <c r="P96" s="26"/>
      <c r="Q96" s="31">
        <v>95</v>
      </c>
      <c r="R96" s="26" t="str">
        <f t="shared" si="46"/>
        <v/>
      </c>
      <c r="S96" s="39" t="str">
        <f t="shared" si="42"/>
        <v xml:space="preserve">Year </v>
      </c>
      <c r="T96" s="26">
        <f t="shared" si="40"/>
        <v>95</v>
      </c>
      <c r="U96" s="26" t="str">
        <f t="shared" si="47"/>
        <v/>
      </c>
      <c r="V96" s="26" t="str">
        <f t="shared" si="41"/>
        <v>Month 95</v>
      </c>
      <c r="W96" s="40" t="e">
        <f t="shared" si="48"/>
        <v>#VALUE!</v>
      </c>
      <c r="X96" s="26" t="str">
        <f t="shared" si="49"/>
        <v/>
      </c>
      <c r="Y96" s="26" t="str">
        <f t="shared" si="50"/>
        <v/>
      </c>
      <c r="Z96" s="26" t="str">
        <f>IF(U96="","",IF(AND(I96=FALSE,J96="No"),Z95,IF(AND(M95&lt;&gt;0,N95="Yes"),ROUND(-PMT(LOOKUP(W95,'Interest Rates'!$A$5:$A$302,'Interest Rates'!$D$5:$D$302)/12,($D$10-T96+1),U96),0),IF(I96=TRUE,Z95,ROUND(-PMT(VLOOKUP(O96,$A$14:$D$28,4,FALSE)/12,($D$10-T96+1),U96),0)))))</f>
        <v/>
      </c>
      <c r="AA96" s="26" t="str">
        <f t="shared" si="51"/>
        <v/>
      </c>
      <c r="AB96" s="26" t="str">
        <f t="shared" si="52"/>
        <v/>
      </c>
      <c r="AC96" s="26"/>
      <c r="AD96" s="26"/>
      <c r="AE96" s="26"/>
      <c r="AF96" s="31"/>
      <c r="AG96" s="26"/>
      <c r="AH96" s="26"/>
      <c r="AI96" s="26"/>
      <c r="AJ96" s="26"/>
      <c r="AK96" s="26"/>
      <c r="AL96" s="26"/>
      <c r="AM96" s="26"/>
      <c r="AN96" s="26"/>
      <c r="AO96" s="26"/>
      <c r="AP96" s="26"/>
      <c r="AQ96" s="26"/>
      <c r="AR96" s="26"/>
      <c r="AS96" s="26"/>
      <c r="AT96" s="26"/>
      <c r="AU96" s="26"/>
      <c r="AV96" s="26"/>
      <c r="AW96" s="26"/>
      <c r="AX96" s="26"/>
      <c r="AY96" s="26"/>
      <c r="AZ96" s="26"/>
      <c r="BA96" s="26"/>
      <c r="BB96" s="26"/>
      <c r="BC96" s="26">
        <v>2327</v>
      </c>
      <c r="BD96" s="47" t="s">
        <v>486</v>
      </c>
    </row>
    <row r="97" spans="2:56" x14ac:dyDescent="0.3">
      <c r="B97" s="26"/>
      <c r="C97" s="26"/>
      <c r="D97" s="26"/>
      <c r="E97" s="26"/>
      <c r="F97" s="26"/>
      <c r="G97" s="31"/>
      <c r="H97" s="38" t="str">
        <f t="shared" si="37"/>
        <v/>
      </c>
      <c r="I97" s="26" t="str">
        <f t="shared" si="43"/>
        <v/>
      </c>
      <c r="J97" s="31" t="e">
        <f t="shared" si="38"/>
        <v>#VALUE!</v>
      </c>
      <c r="K97" s="26" t="str">
        <f t="shared" si="44"/>
        <v/>
      </c>
      <c r="L97" s="26" t="str">
        <f>IF(H97="","",COUNT($M$3:M97))</f>
        <v/>
      </c>
      <c r="M97" s="26" t="str">
        <f t="shared" si="45"/>
        <v/>
      </c>
      <c r="N97" s="31" t="e">
        <f t="shared" si="39"/>
        <v>#VALUE!</v>
      </c>
      <c r="O97" s="31" t="str">
        <f>IF(H97="","",IF(I97=TRUE,"",COUNTIF($I$2:I97,FALSE)+1))</f>
        <v/>
      </c>
      <c r="P97" s="26"/>
      <c r="Q97" s="31">
        <v>96</v>
      </c>
      <c r="R97" s="26" t="str">
        <f t="shared" si="46"/>
        <v/>
      </c>
      <c r="S97" s="39" t="str">
        <f t="shared" si="42"/>
        <v xml:space="preserve">Year </v>
      </c>
      <c r="T97" s="26">
        <f t="shared" si="40"/>
        <v>96</v>
      </c>
      <c r="U97" s="26" t="str">
        <f t="shared" si="47"/>
        <v/>
      </c>
      <c r="V97" s="26" t="str">
        <f t="shared" si="41"/>
        <v>Month 96</v>
      </c>
      <c r="W97" s="40" t="e">
        <f t="shared" si="48"/>
        <v>#VALUE!</v>
      </c>
      <c r="X97" s="26" t="str">
        <f t="shared" si="49"/>
        <v/>
      </c>
      <c r="Y97" s="26" t="str">
        <f t="shared" si="50"/>
        <v/>
      </c>
      <c r="Z97" s="26" t="str">
        <f>IF(U97="","",IF(AND(I97=FALSE,J97="No"),Z96,IF(AND(M96&lt;&gt;0,N96="Yes"),ROUND(-PMT(LOOKUP(W96,'Interest Rates'!$A$5:$A$302,'Interest Rates'!$D$5:$D$302)/12,($D$10-T97+1),U97),0),IF(I97=TRUE,Z96,ROUND(-PMT(VLOOKUP(O97,$A$14:$D$28,4,FALSE)/12,($D$10-T97+1),U97),0)))))</f>
        <v/>
      </c>
      <c r="AA97" s="26" t="str">
        <f t="shared" si="51"/>
        <v/>
      </c>
      <c r="AB97" s="26" t="str">
        <f t="shared" si="52"/>
        <v/>
      </c>
      <c r="AC97" s="26"/>
      <c r="AD97" s="26"/>
      <c r="AE97" s="26"/>
      <c r="AF97" s="31"/>
      <c r="AG97" s="26"/>
      <c r="AH97" s="26"/>
      <c r="AI97" s="26"/>
      <c r="AJ97" s="26"/>
      <c r="AK97" s="26"/>
      <c r="AL97" s="26"/>
      <c r="AM97" s="26"/>
      <c r="AN97" s="26"/>
      <c r="AO97" s="26"/>
      <c r="AP97" s="26"/>
      <c r="AQ97" s="26"/>
      <c r="AR97" s="26"/>
      <c r="AS97" s="26"/>
      <c r="AT97" s="26"/>
      <c r="AU97" s="26"/>
      <c r="AV97" s="26"/>
      <c r="AW97" s="26"/>
      <c r="AX97" s="26"/>
      <c r="AY97" s="26"/>
      <c r="AZ97" s="26"/>
      <c r="BA97" s="26"/>
      <c r="BB97" s="26"/>
      <c r="BC97" s="26">
        <v>2328</v>
      </c>
      <c r="BD97" s="47" t="s">
        <v>1695</v>
      </c>
    </row>
    <row r="98" spans="2:56" x14ac:dyDescent="0.3">
      <c r="B98" s="26"/>
      <c r="C98" s="26"/>
      <c r="D98" s="26"/>
      <c r="E98" s="26"/>
      <c r="F98" s="26"/>
      <c r="G98" s="31"/>
      <c r="H98" s="38" t="str">
        <f t="shared" si="37"/>
        <v/>
      </c>
      <c r="I98" s="26" t="str">
        <f t="shared" si="43"/>
        <v/>
      </c>
      <c r="J98" s="31" t="e">
        <f t="shared" si="38"/>
        <v>#VALUE!</v>
      </c>
      <c r="K98" s="26" t="str">
        <f t="shared" si="44"/>
        <v/>
      </c>
      <c r="L98" s="26" t="str">
        <f>IF(H98="","",COUNT($M$3:M98))</f>
        <v/>
      </c>
      <c r="M98" s="26" t="str">
        <f t="shared" si="45"/>
        <v/>
      </c>
      <c r="N98" s="31" t="e">
        <f t="shared" si="39"/>
        <v>#VALUE!</v>
      </c>
      <c r="O98" s="31" t="str">
        <f>IF(H98="","",IF(I98=TRUE,"",COUNTIF($I$2:I98,FALSE)+1))</f>
        <v/>
      </c>
      <c r="P98" s="26"/>
      <c r="Q98" s="31">
        <v>97</v>
      </c>
      <c r="R98" s="26" t="str">
        <f t="shared" si="46"/>
        <v/>
      </c>
      <c r="S98" s="39" t="str">
        <f t="shared" si="42"/>
        <v xml:space="preserve">Year </v>
      </c>
      <c r="T98" s="26">
        <f t="shared" si="40"/>
        <v>97</v>
      </c>
      <c r="U98" s="26" t="str">
        <f t="shared" si="47"/>
        <v/>
      </c>
      <c r="V98" s="26" t="str">
        <f t="shared" si="41"/>
        <v>Month 97</v>
      </c>
      <c r="W98" s="40" t="e">
        <f t="shared" si="48"/>
        <v>#VALUE!</v>
      </c>
      <c r="X98" s="26" t="str">
        <f t="shared" si="49"/>
        <v/>
      </c>
      <c r="Y98" s="26" t="str">
        <f t="shared" si="50"/>
        <v/>
      </c>
      <c r="Z98" s="26" t="str">
        <f>IF(U98="","",IF(AND(I98=FALSE,J98="No"),Z97,IF(AND(M97&lt;&gt;0,N97="Yes"),ROUND(-PMT(LOOKUP(W97,'Interest Rates'!$A$5:$A$302,'Interest Rates'!$D$5:$D$302)/12,($D$10-T98+1),U98),0),IF(I98=TRUE,Z97,ROUND(-PMT(VLOOKUP(O98,$A$14:$D$28,4,FALSE)/12,($D$10-T98+1),U98),0)))))</f>
        <v/>
      </c>
      <c r="AA98" s="26" t="str">
        <f t="shared" si="51"/>
        <v/>
      </c>
      <c r="AB98" s="26" t="str">
        <f t="shared" si="52"/>
        <v/>
      </c>
      <c r="AC98" s="26"/>
      <c r="AD98" s="26"/>
      <c r="AE98" s="26"/>
      <c r="AF98" s="31"/>
      <c r="AG98" s="26"/>
      <c r="AH98" s="26"/>
      <c r="AI98" s="26"/>
      <c r="AJ98" s="26"/>
      <c r="AK98" s="26"/>
      <c r="AL98" s="26"/>
      <c r="AM98" s="26"/>
      <c r="AN98" s="26"/>
      <c r="AO98" s="26"/>
      <c r="AP98" s="26"/>
      <c r="AQ98" s="26"/>
      <c r="AR98" s="26"/>
      <c r="AS98" s="26"/>
      <c r="AT98" s="26"/>
      <c r="AU98" s="26"/>
      <c r="AV98" s="26"/>
      <c r="AW98" s="26"/>
      <c r="AX98" s="26"/>
      <c r="AY98" s="26"/>
      <c r="AZ98" s="26"/>
      <c r="BA98" s="26"/>
      <c r="BB98" s="26"/>
      <c r="BC98" s="26">
        <v>2329</v>
      </c>
      <c r="BD98" s="47" t="s">
        <v>1696</v>
      </c>
    </row>
    <row r="99" spans="2:56" x14ac:dyDescent="0.3">
      <c r="B99" s="26"/>
      <c r="C99" s="26"/>
      <c r="D99" s="26"/>
      <c r="E99" s="26"/>
      <c r="F99" s="26"/>
      <c r="G99" s="31"/>
      <c r="H99" s="38" t="str">
        <f t="shared" si="37"/>
        <v/>
      </c>
      <c r="I99" s="26" t="str">
        <f t="shared" si="43"/>
        <v/>
      </c>
      <c r="J99" s="31" t="e">
        <f t="shared" si="38"/>
        <v>#VALUE!</v>
      </c>
      <c r="K99" s="26" t="str">
        <f t="shared" si="44"/>
        <v/>
      </c>
      <c r="L99" s="26" t="str">
        <f>IF(H99="","",COUNT($M$3:M99))</f>
        <v/>
      </c>
      <c r="M99" s="26" t="str">
        <f t="shared" si="45"/>
        <v/>
      </c>
      <c r="N99" s="31" t="e">
        <f t="shared" si="39"/>
        <v>#VALUE!</v>
      </c>
      <c r="O99" s="31" t="str">
        <f>IF(H99="","",IF(I99=TRUE,"",COUNTIF($I$2:I99,FALSE)+1))</f>
        <v/>
      </c>
      <c r="P99" s="26"/>
      <c r="Q99" s="31">
        <v>98</v>
      </c>
      <c r="R99" s="26" t="str">
        <f t="shared" si="46"/>
        <v/>
      </c>
      <c r="S99" s="39" t="str">
        <f t="shared" si="42"/>
        <v xml:space="preserve">Year </v>
      </c>
      <c r="T99" s="26">
        <f t="shared" si="40"/>
        <v>98</v>
      </c>
      <c r="U99" s="26" t="str">
        <f t="shared" si="47"/>
        <v/>
      </c>
      <c r="V99" s="26" t="str">
        <f t="shared" si="41"/>
        <v>Month 98</v>
      </c>
      <c r="W99" s="40" t="e">
        <f t="shared" si="48"/>
        <v>#VALUE!</v>
      </c>
      <c r="X99" s="26" t="str">
        <f t="shared" si="49"/>
        <v/>
      </c>
      <c r="Y99" s="26" t="str">
        <f t="shared" si="50"/>
        <v/>
      </c>
      <c r="Z99" s="26" t="str">
        <f>IF(U99="","",IF(AND(I99=FALSE,J99="No"),Z98,IF(AND(M98&lt;&gt;0,N98="Yes"),ROUND(-PMT(LOOKUP(W98,'Interest Rates'!$A$5:$A$302,'Interest Rates'!$D$5:$D$302)/12,($D$10-T99+1),U99),0),IF(I99=TRUE,Z98,ROUND(-PMT(VLOOKUP(O99,$A$14:$D$28,4,FALSE)/12,($D$10-T99+1),U99),0)))))</f>
        <v/>
      </c>
      <c r="AA99" s="26" t="str">
        <f t="shared" si="51"/>
        <v/>
      </c>
      <c r="AB99" s="26" t="str">
        <f t="shared" si="52"/>
        <v/>
      </c>
      <c r="AC99" s="26"/>
      <c r="AD99" s="26"/>
      <c r="AE99" s="26"/>
      <c r="AF99" s="31"/>
      <c r="AG99" s="26"/>
      <c r="AH99" s="26"/>
      <c r="AI99" s="26"/>
      <c r="AJ99" s="26"/>
      <c r="AK99" s="26"/>
      <c r="AL99" s="26"/>
      <c r="AM99" s="26"/>
      <c r="AN99" s="26"/>
      <c r="AO99" s="26"/>
      <c r="AP99" s="26"/>
      <c r="AQ99" s="26"/>
      <c r="AR99" s="26"/>
      <c r="AS99" s="26"/>
      <c r="AT99" s="26"/>
      <c r="AU99" s="26"/>
      <c r="AV99" s="26"/>
      <c r="AW99" s="26"/>
      <c r="AX99" s="26"/>
      <c r="AY99" s="26"/>
      <c r="AZ99" s="26"/>
      <c r="BA99" s="26"/>
      <c r="BB99" s="26"/>
      <c r="BC99" s="26">
        <v>2337</v>
      </c>
      <c r="BD99" s="47" t="s">
        <v>1697</v>
      </c>
    </row>
    <row r="100" spans="2:56" x14ac:dyDescent="0.3">
      <c r="B100" s="26"/>
      <c r="C100" s="26"/>
      <c r="D100" s="26"/>
      <c r="E100" s="26"/>
      <c r="F100" s="26"/>
      <c r="G100" s="26"/>
      <c r="H100" s="38" t="str">
        <f t="shared" si="37"/>
        <v/>
      </c>
      <c r="I100" s="26" t="str">
        <f t="shared" si="43"/>
        <v/>
      </c>
      <c r="J100" s="31" t="e">
        <f t="shared" si="38"/>
        <v>#VALUE!</v>
      </c>
      <c r="K100" s="26" t="str">
        <f t="shared" si="44"/>
        <v/>
      </c>
      <c r="L100" s="26" t="str">
        <f>IF(H100="","",COUNT($M$3:M100))</f>
        <v/>
      </c>
      <c r="M100" s="26" t="str">
        <f t="shared" si="45"/>
        <v/>
      </c>
      <c r="N100" s="31" t="e">
        <f t="shared" si="39"/>
        <v>#VALUE!</v>
      </c>
      <c r="O100" s="31" t="str">
        <f>IF(H100="","",IF(I100=TRUE,"",COUNTIF($I$2:I100,FALSE)+1))</f>
        <v/>
      </c>
      <c r="P100" s="26"/>
      <c r="Q100" s="31">
        <v>99</v>
      </c>
      <c r="R100" s="26" t="str">
        <f t="shared" si="46"/>
        <v/>
      </c>
      <c r="S100" s="39" t="str">
        <f t="shared" si="42"/>
        <v xml:space="preserve">Year </v>
      </c>
      <c r="T100" s="26">
        <f t="shared" si="40"/>
        <v>99</v>
      </c>
      <c r="U100" s="26" t="str">
        <f t="shared" si="47"/>
        <v/>
      </c>
      <c r="V100" s="26" t="str">
        <f t="shared" si="41"/>
        <v>Month 99</v>
      </c>
      <c r="W100" s="40" t="e">
        <f t="shared" si="48"/>
        <v>#VALUE!</v>
      </c>
      <c r="X100" s="26" t="str">
        <f t="shared" si="49"/>
        <v/>
      </c>
      <c r="Y100" s="26" t="str">
        <f t="shared" si="50"/>
        <v/>
      </c>
      <c r="Z100" s="26" t="str">
        <f>IF(U100="","",IF(AND(I100=FALSE,J100="No"),Z99,IF(AND(M99&lt;&gt;0,N99="Yes"),ROUND(-PMT(LOOKUP(W99,'Interest Rates'!$A$5:$A$302,'Interest Rates'!$D$5:$D$302)/12,($D$10-T100+1),U100),0),IF(I100=TRUE,Z99,ROUND(-PMT(VLOOKUP(O100,$A$14:$D$28,4,FALSE)/12,($D$10-T100+1),U100),0)))))</f>
        <v/>
      </c>
      <c r="AA100" s="26" t="str">
        <f t="shared" si="51"/>
        <v/>
      </c>
      <c r="AB100" s="26" t="str">
        <f t="shared" si="52"/>
        <v/>
      </c>
      <c r="AC100" s="26"/>
      <c r="AD100" s="26"/>
      <c r="AE100" s="26"/>
      <c r="AF100" s="31"/>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v>2340</v>
      </c>
      <c r="BD100" s="47" t="s">
        <v>502</v>
      </c>
    </row>
    <row r="101" spans="2:56" x14ac:dyDescent="0.3">
      <c r="B101" s="26"/>
      <c r="C101" s="26"/>
      <c r="D101" s="26"/>
      <c r="E101" s="26"/>
      <c r="F101" s="26"/>
      <c r="G101" s="26"/>
      <c r="H101" s="38" t="str">
        <f t="shared" si="37"/>
        <v/>
      </c>
      <c r="I101" s="26" t="str">
        <f t="shared" si="43"/>
        <v/>
      </c>
      <c r="J101" s="31" t="e">
        <f t="shared" si="38"/>
        <v>#VALUE!</v>
      </c>
      <c r="K101" s="26" t="str">
        <f t="shared" si="44"/>
        <v/>
      </c>
      <c r="L101" s="26" t="str">
        <f>IF(H101="","",COUNT($M$3:M101))</f>
        <v/>
      </c>
      <c r="M101" s="26" t="str">
        <f t="shared" si="45"/>
        <v/>
      </c>
      <c r="N101" s="31" t="e">
        <f t="shared" si="39"/>
        <v>#VALUE!</v>
      </c>
      <c r="O101" s="31" t="str">
        <f>IF(H101="","",IF(I101=TRUE,"",COUNTIF($I$2:I101,FALSE)+1))</f>
        <v/>
      </c>
      <c r="P101" s="26"/>
      <c r="Q101" s="31">
        <v>100</v>
      </c>
      <c r="R101" s="26" t="str">
        <f t="shared" si="46"/>
        <v/>
      </c>
      <c r="S101" s="39" t="str">
        <f t="shared" si="42"/>
        <v xml:space="preserve">Year </v>
      </c>
      <c r="T101" s="26">
        <f t="shared" si="40"/>
        <v>100</v>
      </c>
      <c r="U101" s="26" t="str">
        <f t="shared" si="47"/>
        <v/>
      </c>
      <c r="V101" s="26" t="str">
        <f t="shared" si="41"/>
        <v>Month 100</v>
      </c>
      <c r="W101" s="40" t="e">
        <f t="shared" si="48"/>
        <v>#VALUE!</v>
      </c>
      <c r="X101" s="26" t="str">
        <f t="shared" si="49"/>
        <v/>
      </c>
      <c r="Y101" s="26" t="str">
        <f t="shared" si="50"/>
        <v/>
      </c>
      <c r="Z101" s="26" t="str">
        <f>IF(U101="","",IF(AND(I101=FALSE,J101="No"),Z100,IF(AND(M100&lt;&gt;0,N100="Yes"),ROUND(-PMT(LOOKUP(W100,'Interest Rates'!$A$5:$A$302,'Interest Rates'!$D$5:$D$302)/12,($D$10-T101+1),U101),0),IF(I101=TRUE,Z100,ROUND(-PMT(VLOOKUP(O101,$A$14:$D$28,4,FALSE)/12,($D$10-T101+1),U101),0)))))</f>
        <v/>
      </c>
      <c r="AA101" s="26" t="str">
        <f t="shared" si="51"/>
        <v/>
      </c>
      <c r="AB101" s="26" t="str">
        <f t="shared" si="52"/>
        <v/>
      </c>
      <c r="AC101" s="26"/>
      <c r="AD101" s="26"/>
      <c r="AE101" s="26"/>
      <c r="AF101" s="31"/>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v>2345</v>
      </c>
      <c r="BD101" s="47" t="s">
        <v>508</v>
      </c>
    </row>
    <row r="102" spans="2:56" x14ac:dyDescent="0.3">
      <c r="B102" s="26"/>
      <c r="C102" s="26"/>
      <c r="D102" s="26"/>
      <c r="E102" s="26"/>
      <c r="F102" s="26"/>
      <c r="G102" s="26"/>
      <c r="H102" s="38" t="str">
        <f t="shared" si="37"/>
        <v/>
      </c>
      <c r="I102" s="26" t="str">
        <f t="shared" si="43"/>
        <v/>
      </c>
      <c r="J102" s="31" t="e">
        <f t="shared" si="38"/>
        <v>#VALUE!</v>
      </c>
      <c r="K102" s="26" t="str">
        <f t="shared" si="44"/>
        <v/>
      </c>
      <c r="L102" s="26" t="str">
        <f>IF(H102="","",COUNT($M$3:M102))</f>
        <v/>
      </c>
      <c r="M102" s="26" t="str">
        <f t="shared" si="45"/>
        <v/>
      </c>
      <c r="N102" s="31" t="e">
        <f t="shared" si="39"/>
        <v>#VALUE!</v>
      </c>
      <c r="O102" s="31" t="str">
        <f>IF(H102="","",IF(I102=TRUE,"",COUNTIF($I$2:I102,FALSE)+1))</f>
        <v/>
      </c>
      <c r="P102" s="26"/>
      <c r="Q102" s="31">
        <v>101</v>
      </c>
      <c r="R102" s="26" t="str">
        <f t="shared" si="46"/>
        <v/>
      </c>
      <c r="S102" s="39" t="str">
        <f t="shared" si="42"/>
        <v xml:space="preserve">Year </v>
      </c>
      <c r="T102" s="26">
        <f t="shared" si="40"/>
        <v>101</v>
      </c>
      <c r="U102" s="26" t="str">
        <f t="shared" si="47"/>
        <v/>
      </c>
      <c r="V102" s="26" t="str">
        <f t="shared" si="41"/>
        <v>Month 101</v>
      </c>
      <c r="W102" s="40" t="e">
        <f t="shared" si="48"/>
        <v>#VALUE!</v>
      </c>
      <c r="X102" s="26" t="str">
        <f t="shared" si="49"/>
        <v/>
      </c>
      <c r="Y102" s="26" t="str">
        <f t="shared" si="50"/>
        <v/>
      </c>
      <c r="Z102" s="26" t="str">
        <f>IF(U102="","",IF(AND(I102=FALSE,J102="No"),Z101,IF(AND(M101&lt;&gt;0,N101="Yes"),ROUND(-PMT(LOOKUP(W101,'Interest Rates'!$A$5:$A$302,'Interest Rates'!$D$5:$D$302)/12,($D$10-T102+1),U102),0),IF(I102=TRUE,Z101,ROUND(-PMT(VLOOKUP(O102,$A$14:$D$28,4,FALSE)/12,($D$10-T102+1),U102),0)))))</f>
        <v/>
      </c>
      <c r="AA102" s="26" t="str">
        <f t="shared" si="51"/>
        <v/>
      </c>
      <c r="AB102" s="26" t="str">
        <f t="shared" si="52"/>
        <v/>
      </c>
      <c r="AC102" s="26"/>
      <c r="AD102" s="26"/>
      <c r="AE102" s="26"/>
      <c r="AF102" s="31"/>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v>2431</v>
      </c>
      <c r="BD102" s="47" t="s">
        <v>513</v>
      </c>
    </row>
    <row r="103" spans="2:56" x14ac:dyDescent="0.3">
      <c r="B103" s="26"/>
      <c r="C103" s="26"/>
      <c r="D103" s="26"/>
      <c r="E103" s="26"/>
      <c r="F103" s="26"/>
      <c r="G103" s="26"/>
      <c r="H103" s="38" t="str">
        <f t="shared" si="37"/>
        <v/>
      </c>
      <c r="I103" s="26" t="str">
        <f t="shared" si="43"/>
        <v/>
      </c>
      <c r="J103" s="31" t="e">
        <f t="shared" si="38"/>
        <v>#VALUE!</v>
      </c>
      <c r="K103" s="26" t="str">
        <f t="shared" si="44"/>
        <v/>
      </c>
      <c r="L103" s="26" t="str">
        <f>IF(H103="","",COUNT($M$3:M103))</f>
        <v/>
      </c>
      <c r="M103" s="26" t="str">
        <f t="shared" si="45"/>
        <v/>
      </c>
      <c r="N103" s="31" t="e">
        <f t="shared" si="39"/>
        <v>#VALUE!</v>
      </c>
      <c r="O103" s="31" t="str">
        <f>IF(H103="","",IF(I103=TRUE,"",COUNTIF($I$2:I103,FALSE)+1))</f>
        <v/>
      </c>
      <c r="P103" s="26"/>
      <c r="Q103" s="31">
        <v>102</v>
      </c>
      <c r="R103" s="26" t="str">
        <f t="shared" si="46"/>
        <v/>
      </c>
      <c r="S103" s="39" t="str">
        <f t="shared" si="42"/>
        <v xml:space="preserve">Year </v>
      </c>
      <c r="T103" s="26">
        <f t="shared" si="40"/>
        <v>102</v>
      </c>
      <c r="U103" s="26" t="str">
        <f t="shared" si="47"/>
        <v/>
      </c>
      <c r="V103" s="26" t="str">
        <f t="shared" si="41"/>
        <v>Month 102</v>
      </c>
      <c r="W103" s="40" t="e">
        <f t="shared" si="48"/>
        <v>#VALUE!</v>
      </c>
      <c r="X103" s="26" t="str">
        <f t="shared" si="49"/>
        <v/>
      </c>
      <c r="Y103" s="26" t="str">
        <f t="shared" si="50"/>
        <v/>
      </c>
      <c r="Z103" s="26" t="str">
        <f>IF(U103="","",IF(AND(I103=FALSE,J103="No"),Z102,IF(AND(M102&lt;&gt;0,N102="Yes"),ROUND(-PMT(LOOKUP(W102,'Interest Rates'!$A$5:$A$302,'Interest Rates'!$D$5:$D$302)/12,($D$10-T103+1),U103),0),IF(I103=TRUE,Z102,ROUND(-PMT(VLOOKUP(O103,$A$14:$D$28,4,FALSE)/12,($D$10-T103+1),U103),0)))))</f>
        <v/>
      </c>
      <c r="AA103" s="26" t="str">
        <f t="shared" si="51"/>
        <v/>
      </c>
      <c r="AB103" s="26" t="str">
        <f t="shared" si="52"/>
        <v/>
      </c>
      <c r="AC103" s="26"/>
      <c r="AD103" s="26"/>
      <c r="AE103" s="26"/>
      <c r="AF103" s="31"/>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v>2434</v>
      </c>
      <c r="BD103" s="47" t="s">
        <v>519</v>
      </c>
    </row>
    <row r="104" spans="2:56" x14ac:dyDescent="0.3">
      <c r="B104" s="26"/>
      <c r="C104" s="26"/>
      <c r="D104" s="26"/>
      <c r="E104" s="26"/>
      <c r="F104" s="26"/>
      <c r="G104" s="26"/>
      <c r="H104" s="38" t="str">
        <f t="shared" si="37"/>
        <v/>
      </c>
      <c r="I104" s="26" t="str">
        <f t="shared" si="43"/>
        <v/>
      </c>
      <c r="J104" s="31" t="e">
        <f t="shared" si="38"/>
        <v>#VALUE!</v>
      </c>
      <c r="K104" s="26" t="str">
        <f t="shared" si="44"/>
        <v/>
      </c>
      <c r="L104" s="26" t="str">
        <f>IF(H104="","",COUNT($M$3:M104))</f>
        <v/>
      </c>
      <c r="M104" s="26" t="str">
        <f t="shared" si="45"/>
        <v/>
      </c>
      <c r="N104" s="31" t="e">
        <f t="shared" si="39"/>
        <v>#VALUE!</v>
      </c>
      <c r="O104" s="31" t="str">
        <f>IF(H104="","",IF(I104=TRUE,"",COUNTIF($I$2:I104,FALSE)+1))</f>
        <v/>
      </c>
      <c r="P104" s="26"/>
      <c r="Q104" s="31">
        <v>103</v>
      </c>
      <c r="R104" s="26" t="str">
        <f t="shared" si="46"/>
        <v/>
      </c>
      <c r="S104" s="39" t="str">
        <f t="shared" si="42"/>
        <v xml:space="preserve">Year </v>
      </c>
      <c r="T104" s="26">
        <f t="shared" si="40"/>
        <v>103</v>
      </c>
      <c r="U104" s="26" t="str">
        <f t="shared" si="47"/>
        <v/>
      </c>
      <c r="V104" s="26" t="str">
        <f t="shared" si="41"/>
        <v>Month 103</v>
      </c>
      <c r="W104" s="40" t="e">
        <f t="shared" si="48"/>
        <v>#VALUE!</v>
      </c>
      <c r="X104" s="26" t="str">
        <f t="shared" si="49"/>
        <v/>
      </c>
      <c r="Y104" s="26" t="str">
        <f t="shared" si="50"/>
        <v/>
      </c>
      <c r="Z104" s="26" t="str">
        <f>IF(U104="","",IF(AND(I104=FALSE,J104="No"),Z103,IF(AND(M103&lt;&gt;0,N103="Yes"),ROUND(-PMT(LOOKUP(W103,'Interest Rates'!$A$5:$A$302,'Interest Rates'!$D$5:$D$302)/12,($D$10-T104+1),U104),0),IF(I104=TRUE,Z103,ROUND(-PMT(VLOOKUP(O104,$A$14:$D$28,4,FALSE)/12,($D$10-T104+1),U104),0)))))</f>
        <v/>
      </c>
      <c r="AA104" s="26" t="str">
        <f t="shared" si="51"/>
        <v/>
      </c>
      <c r="AB104" s="26" t="str">
        <f t="shared" si="52"/>
        <v/>
      </c>
      <c r="AC104" s="26"/>
      <c r="AD104" s="26"/>
      <c r="AE104" s="26"/>
      <c r="AF104" s="31"/>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v>2454</v>
      </c>
      <c r="BD104" s="47" t="s">
        <v>524</v>
      </c>
    </row>
    <row r="105" spans="2:56" x14ac:dyDescent="0.3">
      <c r="B105" s="26"/>
      <c r="C105" s="26"/>
      <c r="D105" s="26"/>
      <c r="E105" s="26"/>
      <c r="F105" s="26"/>
      <c r="G105" s="26"/>
      <c r="H105" s="38" t="str">
        <f t="shared" si="37"/>
        <v/>
      </c>
      <c r="I105" s="26" t="str">
        <f t="shared" si="43"/>
        <v/>
      </c>
      <c r="J105" s="31" t="e">
        <f t="shared" si="38"/>
        <v>#VALUE!</v>
      </c>
      <c r="K105" s="26" t="str">
        <f t="shared" si="44"/>
        <v/>
      </c>
      <c r="L105" s="26" t="str">
        <f>IF(H105="","",COUNT($M$3:M105))</f>
        <v/>
      </c>
      <c r="M105" s="26" t="str">
        <f t="shared" si="45"/>
        <v/>
      </c>
      <c r="N105" s="31" t="e">
        <f t="shared" si="39"/>
        <v>#VALUE!</v>
      </c>
      <c r="O105" s="31" t="str">
        <f>IF(H105="","",IF(I105=TRUE,"",COUNTIF($I$2:I105,FALSE)+1))</f>
        <v/>
      </c>
      <c r="P105" s="26"/>
      <c r="Q105" s="31">
        <v>104</v>
      </c>
      <c r="R105" s="26" t="str">
        <f t="shared" si="46"/>
        <v/>
      </c>
      <c r="S105" s="39" t="str">
        <f t="shared" si="42"/>
        <v xml:space="preserve">Year </v>
      </c>
      <c r="T105" s="26">
        <f t="shared" si="40"/>
        <v>104</v>
      </c>
      <c r="U105" s="26" t="str">
        <f t="shared" si="47"/>
        <v/>
      </c>
      <c r="V105" s="26" t="str">
        <f t="shared" si="41"/>
        <v>Month 104</v>
      </c>
      <c r="W105" s="40" t="e">
        <f t="shared" si="48"/>
        <v>#VALUE!</v>
      </c>
      <c r="X105" s="26" t="str">
        <f t="shared" si="49"/>
        <v/>
      </c>
      <c r="Y105" s="26" t="str">
        <f t="shared" si="50"/>
        <v/>
      </c>
      <c r="Z105" s="26" t="str">
        <f>IF(U105="","",IF(AND(I105=FALSE,J105="No"),Z104,IF(AND(M104&lt;&gt;0,N104="Yes"),ROUND(-PMT(LOOKUP(W104,'Interest Rates'!$A$5:$A$302,'Interest Rates'!$D$5:$D$302)/12,($D$10-T105+1),U105),0),IF(I105=TRUE,Z104,ROUND(-PMT(VLOOKUP(O105,$A$14:$D$28,4,FALSE)/12,($D$10-T105+1),U105),0)))))</f>
        <v/>
      </c>
      <c r="AA105" s="26" t="str">
        <f t="shared" si="51"/>
        <v/>
      </c>
      <c r="AB105" s="26" t="str">
        <f t="shared" si="52"/>
        <v/>
      </c>
      <c r="AC105" s="26"/>
      <c r="AD105" s="26"/>
      <c r="AE105" s="26"/>
      <c r="AF105" s="31"/>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v>2459</v>
      </c>
      <c r="BD105" s="47" t="s">
        <v>529</v>
      </c>
    </row>
    <row r="106" spans="2:56" x14ac:dyDescent="0.3">
      <c r="B106" s="26"/>
      <c r="C106" s="26"/>
      <c r="D106" s="26"/>
      <c r="E106" s="26"/>
      <c r="F106" s="26"/>
      <c r="G106" s="26"/>
      <c r="H106" s="38" t="str">
        <f t="shared" si="37"/>
        <v/>
      </c>
      <c r="I106" s="26" t="str">
        <f t="shared" si="43"/>
        <v/>
      </c>
      <c r="J106" s="31" t="e">
        <f t="shared" si="38"/>
        <v>#VALUE!</v>
      </c>
      <c r="K106" s="26" t="str">
        <f t="shared" si="44"/>
        <v/>
      </c>
      <c r="L106" s="26" t="str">
        <f>IF(H106="","",COUNT($M$3:M106))</f>
        <v/>
      </c>
      <c r="M106" s="26" t="str">
        <f t="shared" si="45"/>
        <v/>
      </c>
      <c r="N106" s="31" t="e">
        <f t="shared" si="39"/>
        <v>#VALUE!</v>
      </c>
      <c r="O106" s="31" t="str">
        <f>IF(H106="","",IF(I106=TRUE,"",COUNTIF($I$2:I106,FALSE)+1))</f>
        <v/>
      </c>
      <c r="P106" s="26"/>
      <c r="Q106" s="31">
        <v>105</v>
      </c>
      <c r="R106" s="26" t="str">
        <f t="shared" si="46"/>
        <v/>
      </c>
      <c r="S106" s="39" t="str">
        <f t="shared" si="42"/>
        <v xml:space="preserve">Year </v>
      </c>
      <c r="T106" s="26">
        <f t="shared" si="40"/>
        <v>105</v>
      </c>
      <c r="U106" s="26" t="str">
        <f t="shared" si="47"/>
        <v/>
      </c>
      <c r="V106" s="26" t="str">
        <f t="shared" si="41"/>
        <v>Month 105</v>
      </c>
      <c r="W106" s="40" t="e">
        <f t="shared" si="48"/>
        <v>#VALUE!</v>
      </c>
      <c r="X106" s="26" t="str">
        <f t="shared" si="49"/>
        <v/>
      </c>
      <c r="Y106" s="26" t="str">
        <f t="shared" si="50"/>
        <v/>
      </c>
      <c r="Z106" s="26" t="str">
        <f>IF(U106="","",IF(AND(I106=FALSE,J106="No"),Z105,IF(AND(M105&lt;&gt;0,N105="Yes"),ROUND(-PMT(LOOKUP(W105,'Interest Rates'!$A$5:$A$302,'Interest Rates'!$D$5:$D$302)/12,($D$10-T106+1),U106),0),IF(I106=TRUE,Z105,ROUND(-PMT(VLOOKUP(O106,$A$14:$D$28,4,FALSE)/12,($D$10-T106+1),U106),0)))))</f>
        <v/>
      </c>
      <c r="AA106" s="26" t="str">
        <f t="shared" si="51"/>
        <v/>
      </c>
      <c r="AB106" s="26" t="str">
        <f t="shared" si="52"/>
        <v/>
      </c>
      <c r="AC106" s="26"/>
      <c r="AD106" s="26"/>
      <c r="AE106" s="26"/>
      <c r="AF106" s="31"/>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v>2465</v>
      </c>
      <c r="BD106" s="47" t="s">
        <v>535</v>
      </c>
    </row>
    <row r="107" spans="2:56" x14ac:dyDescent="0.3">
      <c r="B107" s="26"/>
      <c r="C107" s="26"/>
      <c r="D107" s="26"/>
      <c r="E107" s="26"/>
      <c r="F107" s="26"/>
      <c r="G107" s="26"/>
      <c r="H107" s="38" t="str">
        <f t="shared" si="37"/>
        <v/>
      </c>
      <c r="I107" s="26" t="str">
        <f t="shared" si="43"/>
        <v/>
      </c>
      <c r="J107" s="31" t="e">
        <f t="shared" si="38"/>
        <v>#VALUE!</v>
      </c>
      <c r="K107" s="26" t="str">
        <f t="shared" si="44"/>
        <v/>
      </c>
      <c r="L107" s="26" t="str">
        <f>IF(H107="","",COUNT($M$3:M107))</f>
        <v/>
      </c>
      <c r="M107" s="26" t="str">
        <f t="shared" si="45"/>
        <v/>
      </c>
      <c r="N107" s="31" t="e">
        <f t="shared" si="39"/>
        <v>#VALUE!</v>
      </c>
      <c r="O107" s="31" t="str">
        <f>IF(H107="","",IF(I107=TRUE,"",COUNTIF($I$2:I107,FALSE)+1))</f>
        <v/>
      </c>
      <c r="P107" s="26"/>
      <c r="Q107" s="31">
        <v>106</v>
      </c>
      <c r="R107" s="26" t="str">
        <f t="shared" si="46"/>
        <v/>
      </c>
      <c r="S107" s="39" t="str">
        <f t="shared" si="42"/>
        <v xml:space="preserve">Year </v>
      </c>
      <c r="T107" s="26">
        <f t="shared" si="40"/>
        <v>106</v>
      </c>
      <c r="U107" s="26" t="str">
        <f t="shared" si="47"/>
        <v/>
      </c>
      <c r="V107" s="26" t="str">
        <f t="shared" si="41"/>
        <v>Month 106</v>
      </c>
      <c r="W107" s="40" t="e">
        <f t="shared" si="48"/>
        <v>#VALUE!</v>
      </c>
      <c r="X107" s="26" t="str">
        <f t="shared" si="49"/>
        <v/>
      </c>
      <c r="Y107" s="26" t="str">
        <f t="shared" si="50"/>
        <v/>
      </c>
      <c r="Z107" s="26" t="str">
        <f>IF(U107="","",IF(AND(I107=FALSE,J107="No"),Z106,IF(AND(M106&lt;&gt;0,N106="Yes"),ROUND(-PMT(LOOKUP(W106,'Interest Rates'!$A$5:$A$302,'Interest Rates'!$D$5:$D$302)/12,($D$10-T107+1),U107),0),IF(I107=TRUE,Z106,ROUND(-PMT(VLOOKUP(O107,$A$14:$D$28,4,FALSE)/12,($D$10-T107+1),U107),0)))))</f>
        <v/>
      </c>
      <c r="AA107" s="26" t="str">
        <f t="shared" si="51"/>
        <v/>
      </c>
      <c r="AB107" s="26" t="str">
        <f t="shared" si="52"/>
        <v/>
      </c>
      <c r="AC107" s="26"/>
      <c r="AD107" s="26"/>
      <c r="AE107" s="26"/>
      <c r="AF107" s="31"/>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v>2471</v>
      </c>
      <c r="BD107" s="47" t="s">
        <v>540</v>
      </c>
    </row>
    <row r="108" spans="2:56" x14ac:dyDescent="0.3">
      <c r="B108" s="26"/>
      <c r="C108" s="26"/>
      <c r="D108" s="26"/>
      <c r="E108" s="26"/>
      <c r="F108" s="26"/>
      <c r="G108" s="26"/>
      <c r="H108" s="38" t="str">
        <f t="shared" si="37"/>
        <v/>
      </c>
      <c r="I108" s="26" t="str">
        <f t="shared" si="43"/>
        <v/>
      </c>
      <c r="J108" s="31" t="e">
        <f t="shared" si="38"/>
        <v>#VALUE!</v>
      </c>
      <c r="K108" s="26" t="str">
        <f t="shared" si="44"/>
        <v/>
      </c>
      <c r="L108" s="26" t="str">
        <f>IF(H108="","",COUNT($M$3:M108))</f>
        <v/>
      </c>
      <c r="M108" s="26" t="str">
        <f t="shared" si="45"/>
        <v/>
      </c>
      <c r="N108" s="31" t="e">
        <f t="shared" si="39"/>
        <v>#VALUE!</v>
      </c>
      <c r="O108" s="31" t="str">
        <f>IF(H108="","",IF(I108=TRUE,"",COUNTIF($I$2:I108,FALSE)+1))</f>
        <v/>
      </c>
      <c r="P108" s="26"/>
      <c r="Q108" s="31">
        <v>107</v>
      </c>
      <c r="R108" s="26" t="str">
        <f t="shared" si="46"/>
        <v/>
      </c>
      <c r="S108" s="39" t="str">
        <f t="shared" si="42"/>
        <v xml:space="preserve">Year </v>
      </c>
      <c r="T108" s="26">
        <f t="shared" si="40"/>
        <v>107</v>
      </c>
      <c r="U108" s="26" t="str">
        <f t="shared" si="47"/>
        <v/>
      </c>
      <c r="V108" s="26" t="str">
        <f t="shared" si="41"/>
        <v>Month 107</v>
      </c>
      <c r="W108" s="40" t="e">
        <f t="shared" si="48"/>
        <v>#VALUE!</v>
      </c>
      <c r="X108" s="26" t="str">
        <f t="shared" si="49"/>
        <v/>
      </c>
      <c r="Y108" s="26" t="str">
        <f t="shared" si="50"/>
        <v/>
      </c>
      <c r="Z108" s="26" t="str">
        <f>IF(U108="","",IF(AND(I108=FALSE,J108="No"),Z107,IF(AND(M107&lt;&gt;0,N107="Yes"),ROUND(-PMT(LOOKUP(W107,'Interest Rates'!$A$5:$A$302,'Interest Rates'!$D$5:$D$302)/12,($D$10-T108+1),U108),0),IF(I108=TRUE,Z107,ROUND(-PMT(VLOOKUP(O108,$A$14:$D$28,4,FALSE)/12,($D$10-T108+1),U108),0)))))</f>
        <v/>
      </c>
      <c r="AA108" s="26" t="str">
        <f t="shared" si="51"/>
        <v/>
      </c>
      <c r="AB108" s="26" t="str">
        <f t="shared" si="52"/>
        <v/>
      </c>
      <c r="AC108" s="26"/>
      <c r="AD108" s="26"/>
      <c r="AE108" s="26"/>
      <c r="AF108" s="31"/>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v>2474</v>
      </c>
      <c r="BD108" s="47" t="s">
        <v>1698</v>
      </c>
    </row>
    <row r="109" spans="2:56" x14ac:dyDescent="0.3">
      <c r="B109" s="26"/>
      <c r="C109" s="26"/>
      <c r="D109" s="26"/>
      <c r="E109" s="26"/>
      <c r="F109" s="26"/>
      <c r="G109" s="26"/>
      <c r="H109" s="38" t="str">
        <f t="shared" si="37"/>
        <v/>
      </c>
      <c r="I109" s="26" t="str">
        <f t="shared" si="43"/>
        <v/>
      </c>
      <c r="J109" s="31" t="e">
        <f t="shared" si="38"/>
        <v>#VALUE!</v>
      </c>
      <c r="K109" s="26" t="str">
        <f t="shared" si="44"/>
        <v/>
      </c>
      <c r="L109" s="26" t="str">
        <f>IF(H109="","",COUNT($M$3:M109))</f>
        <v/>
      </c>
      <c r="M109" s="26" t="str">
        <f t="shared" si="45"/>
        <v/>
      </c>
      <c r="N109" s="31" t="e">
        <f t="shared" si="39"/>
        <v>#VALUE!</v>
      </c>
      <c r="O109" s="31" t="str">
        <f>IF(H109="","",IF(I109=TRUE,"",COUNTIF($I$2:I109,FALSE)+1))</f>
        <v/>
      </c>
      <c r="P109" s="26"/>
      <c r="Q109" s="31">
        <v>108</v>
      </c>
      <c r="R109" s="26" t="str">
        <f t="shared" si="46"/>
        <v/>
      </c>
      <c r="S109" s="39" t="str">
        <f t="shared" si="42"/>
        <v xml:space="preserve">Year </v>
      </c>
      <c r="T109" s="26">
        <f t="shared" si="40"/>
        <v>108</v>
      </c>
      <c r="U109" s="26" t="str">
        <f t="shared" si="47"/>
        <v/>
      </c>
      <c r="V109" s="26" t="str">
        <f t="shared" si="41"/>
        <v>Month 108</v>
      </c>
      <c r="W109" s="40" t="e">
        <f t="shared" si="48"/>
        <v>#VALUE!</v>
      </c>
      <c r="X109" s="26" t="str">
        <f t="shared" si="49"/>
        <v/>
      </c>
      <c r="Y109" s="26" t="str">
        <f t="shared" si="50"/>
        <v/>
      </c>
      <c r="Z109" s="26" t="str">
        <f>IF(U109="","",IF(AND(I109=FALSE,J109="No"),Z108,IF(AND(M108&lt;&gt;0,N108="Yes"),ROUND(-PMT(LOOKUP(W108,'Interest Rates'!$A$5:$A$302,'Interest Rates'!$D$5:$D$302)/12,($D$10-T109+1),U109),0),IF(I109=TRUE,Z108,ROUND(-PMT(VLOOKUP(O109,$A$14:$D$28,4,FALSE)/12,($D$10-T109+1),U109),0)))))</f>
        <v/>
      </c>
      <c r="AA109" s="26" t="str">
        <f t="shared" si="51"/>
        <v/>
      </c>
      <c r="AB109" s="26" t="str">
        <f t="shared" si="52"/>
        <v/>
      </c>
      <c r="AC109" s="26"/>
      <c r="AD109" s="26"/>
      <c r="AE109" s="26"/>
      <c r="AF109" s="31"/>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v>2482</v>
      </c>
      <c r="BD109" s="47" t="s">
        <v>550</v>
      </c>
    </row>
    <row r="110" spans="2:56" x14ac:dyDescent="0.3">
      <c r="B110" s="26"/>
      <c r="C110" s="26"/>
      <c r="D110" s="26"/>
      <c r="E110" s="26"/>
      <c r="F110" s="26"/>
      <c r="G110" s="26"/>
      <c r="H110" s="38" t="str">
        <f t="shared" si="37"/>
        <v/>
      </c>
      <c r="I110" s="26" t="str">
        <f t="shared" si="43"/>
        <v/>
      </c>
      <c r="J110" s="31" t="e">
        <f t="shared" si="38"/>
        <v>#VALUE!</v>
      </c>
      <c r="K110" s="26" t="str">
        <f t="shared" si="44"/>
        <v/>
      </c>
      <c r="L110" s="26" t="str">
        <f>IF(H110="","",COUNT($M$3:M110))</f>
        <v/>
      </c>
      <c r="M110" s="26" t="str">
        <f t="shared" si="45"/>
        <v/>
      </c>
      <c r="N110" s="31" t="e">
        <f t="shared" si="39"/>
        <v>#VALUE!</v>
      </c>
      <c r="O110" s="31" t="str">
        <f>IF(H110="","",IF(I110=TRUE,"",COUNTIF($I$2:I110,FALSE)+1))</f>
        <v/>
      </c>
      <c r="P110" s="26"/>
      <c r="Q110" s="31">
        <v>109</v>
      </c>
      <c r="R110" s="26" t="str">
        <f t="shared" si="46"/>
        <v/>
      </c>
      <c r="S110" s="39" t="str">
        <f t="shared" si="42"/>
        <v xml:space="preserve">Year </v>
      </c>
      <c r="T110" s="26">
        <f t="shared" si="40"/>
        <v>109</v>
      </c>
      <c r="U110" s="26" t="str">
        <f t="shared" si="47"/>
        <v/>
      </c>
      <c r="V110" s="26" t="str">
        <f t="shared" si="41"/>
        <v>Month 109</v>
      </c>
      <c r="W110" s="40" t="e">
        <f t="shared" si="48"/>
        <v>#VALUE!</v>
      </c>
      <c r="X110" s="26" t="str">
        <f t="shared" si="49"/>
        <v/>
      </c>
      <c r="Y110" s="26" t="str">
        <f t="shared" si="50"/>
        <v/>
      </c>
      <c r="Z110" s="26" t="str">
        <f>IF(U110="","",IF(AND(I110=FALSE,J110="No"),Z109,IF(AND(M109&lt;&gt;0,N109="Yes"),ROUND(-PMT(LOOKUP(W109,'Interest Rates'!$A$5:$A$302,'Interest Rates'!$D$5:$D$302)/12,($D$10-T110+1),U110),0),IF(I110=TRUE,Z109,ROUND(-PMT(VLOOKUP(O110,$A$14:$D$28,4,FALSE)/12,($D$10-T110+1),U110),0)))))</f>
        <v/>
      </c>
      <c r="AA110" s="26" t="str">
        <f t="shared" si="51"/>
        <v/>
      </c>
      <c r="AB110" s="26" t="str">
        <f t="shared" si="52"/>
        <v/>
      </c>
      <c r="AC110" s="26"/>
      <c r="AD110" s="26"/>
      <c r="AE110" s="26"/>
      <c r="AF110" s="31"/>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v>2490</v>
      </c>
      <c r="BD110" s="47" t="s">
        <v>556</v>
      </c>
    </row>
    <row r="111" spans="2:56" x14ac:dyDescent="0.3">
      <c r="B111" s="26"/>
      <c r="C111" s="26"/>
      <c r="D111" s="26"/>
      <c r="E111" s="26"/>
      <c r="F111" s="26"/>
      <c r="G111" s="26"/>
      <c r="H111" s="38" t="str">
        <f t="shared" si="37"/>
        <v/>
      </c>
      <c r="I111" s="26" t="str">
        <f t="shared" si="43"/>
        <v/>
      </c>
      <c r="J111" s="31" t="e">
        <f t="shared" si="38"/>
        <v>#VALUE!</v>
      </c>
      <c r="K111" s="26" t="str">
        <f t="shared" si="44"/>
        <v/>
      </c>
      <c r="L111" s="26" t="str">
        <f>IF(H111="","",COUNT($M$3:M111))</f>
        <v/>
      </c>
      <c r="M111" s="26" t="str">
        <f t="shared" si="45"/>
        <v/>
      </c>
      <c r="N111" s="31" t="e">
        <f t="shared" si="39"/>
        <v>#VALUE!</v>
      </c>
      <c r="O111" s="31" t="str">
        <f>IF(H111="","",IF(I111=TRUE,"",COUNTIF($I$2:I111,FALSE)+1))</f>
        <v/>
      </c>
      <c r="P111" s="26"/>
      <c r="Q111" s="31">
        <v>110</v>
      </c>
      <c r="R111" s="26" t="str">
        <f t="shared" si="46"/>
        <v/>
      </c>
      <c r="S111" s="39" t="str">
        <f t="shared" si="42"/>
        <v xml:space="preserve">Year </v>
      </c>
      <c r="T111" s="26">
        <f t="shared" si="40"/>
        <v>110</v>
      </c>
      <c r="U111" s="26" t="str">
        <f t="shared" si="47"/>
        <v/>
      </c>
      <c r="V111" s="26" t="str">
        <f t="shared" si="41"/>
        <v>Month 110</v>
      </c>
      <c r="W111" s="40" t="e">
        <f t="shared" si="48"/>
        <v>#VALUE!</v>
      </c>
      <c r="X111" s="26" t="str">
        <f t="shared" si="49"/>
        <v/>
      </c>
      <c r="Y111" s="26" t="str">
        <f t="shared" si="50"/>
        <v/>
      </c>
      <c r="Z111" s="26" t="str">
        <f>IF(U111="","",IF(AND(I111=FALSE,J111="No"),Z110,IF(AND(M110&lt;&gt;0,N110="Yes"),ROUND(-PMT(LOOKUP(W110,'Interest Rates'!$A$5:$A$302,'Interest Rates'!$D$5:$D$302)/12,($D$10-T111+1),U111),0),IF(I111=TRUE,Z110,ROUND(-PMT(VLOOKUP(O111,$A$14:$D$28,4,FALSE)/12,($D$10-T111+1),U111),0)))))</f>
        <v/>
      </c>
      <c r="AA111" s="26" t="str">
        <f t="shared" si="51"/>
        <v/>
      </c>
      <c r="AB111" s="26" t="str">
        <f t="shared" si="52"/>
        <v/>
      </c>
      <c r="AC111" s="26"/>
      <c r="AD111" s="26"/>
      <c r="AE111" s="26"/>
      <c r="AF111" s="31"/>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v>2509</v>
      </c>
      <c r="BD111" s="47" t="s">
        <v>562</v>
      </c>
    </row>
    <row r="112" spans="2:56" x14ac:dyDescent="0.3">
      <c r="B112" s="26"/>
      <c r="C112" s="26"/>
      <c r="D112" s="26"/>
      <c r="E112" s="26"/>
      <c r="F112" s="26"/>
      <c r="G112" s="26"/>
      <c r="H112" s="38" t="str">
        <f t="shared" si="37"/>
        <v/>
      </c>
      <c r="I112" s="26" t="str">
        <f t="shared" si="43"/>
        <v/>
      </c>
      <c r="J112" s="31" t="e">
        <f t="shared" si="38"/>
        <v>#VALUE!</v>
      </c>
      <c r="K112" s="26" t="str">
        <f t="shared" si="44"/>
        <v/>
      </c>
      <c r="L112" s="26" t="str">
        <f>IF(H112="","",COUNT($M$3:M112))</f>
        <v/>
      </c>
      <c r="M112" s="26" t="str">
        <f t="shared" si="45"/>
        <v/>
      </c>
      <c r="N112" s="31" t="e">
        <f t="shared" si="39"/>
        <v>#VALUE!</v>
      </c>
      <c r="O112" s="31" t="str">
        <f>IF(H112="","",IF(I112=TRUE,"",COUNTIF($I$2:I112,FALSE)+1))</f>
        <v/>
      </c>
      <c r="P112" s="26"/>
      <c r="Q112" s="31">
        <v>111</v>
      </c>
      <c r="R112" s="26" t="str">
        <f t="shared" si="46"/>
        <v/>
      </c>
      <c r="S112" s="39" t="str">
        <f t="shared" si="42"/>
        <v xml:space="preserve">Year </v>
      </c>
      <c r="T112" s="26">
        <f t="shared" si="40"/>
        <v>111</v>
      </c>
      <c r="U112" s="26" t="str">
        <f t="shared" si="47"/>
        <v/>
      </c>
      <c r="V112" s="26" t="str">
        <f t="shared" si="41"/>
        <v>Month 111</v>
      </c>
      <c r="W112" s="40" t="e">
        <f t="shared" si="48"/>
        <v>#VALUE!</v>
      </c>
      <c r="X112" s="26" t="str">
        <f t="shared" si="49"/>
        <v/>
      </c>
      <c r="Y112" s="26" t="str">
        <f t="shared" si="50"/>
        <v/>
      </c>
      <c r="Z112" s="26" t="str">
        <f>IF(U112="","",IF(AND(I112=FALSE,J112="No"),Z111,IF(AND(M111&lt;&gt;0,N111="Yes"),ROUND(-PMT(LOOKUP(W111,'Interest Rates'!$A$5:$A$302,'Interest Rates'!$D$5:$D$302)/12,($D$10-T112+1),U112),0),IF(I112=TRUE,Z111,ROUND(-PMT(VLOOKUP(O112,$A$14:$D$28,4,FALSE)/12,($D$10-T112+1),U112),0)))))</f>
        <v/>
      </c>
      <c r="AA112" s="26" t="str">
        <f t="shared" si="51"/>
        <v/>
      </c>
      <c r="AB112" s="26" t="str">
        <f t="shared" si="52"/>
        <v/>
      </c>
      <c r="AC112" s="26"/>
      <c r="AD112" s="26"/>
      <c r="AE112" s="26"/>
      <c r="AF112" s="31"/>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v>2510</v>
      </c>
      <c r="BD112" s="47" t="s">
        <v>567</v>
      </c>
    </row>
    <row r="113" spans="2:56" x14ac:dyDescent="0.3">
      <c r="B113" s="26"/>
      <c r="C113" s="26"/>
      <c r="D113" s="26"/>
      <c r="E113" s="26"/>
      <c r="F113" s="26"/>
      <c r="G113" s="26"/>
      <c r="H113" s="38" t="str">
        <f t="shared" si="37"/>
        <v/>
      </c>
      <c r="I113" s="26" t="str">
        <f t="shared" si="43"/>
        <v/>
      </c>
      <c r="J113" s="31" t="e">
        <f t="shared" si="38"/>
        <v>#VALUE!</v>
      </c>
      <c r="K113" s="26" t="str">
        <f t="shared" si="44"/>
        <v/>
      </c>
      <c r="L113" s="26" t="str">
        <f>IF(H113="","",COUNT($M$3:M113))</f>
        <v/>
      </c>
      <c r="M113" s="26" t="str">
        <f t="shared" si="45"/>
        <v/>
      </c>
      <c r="N113" s="31" t="e">
        <f t="shared" si="39"/>
        <v>#VALUE!</v>
      </c>
      <c r="O113" s="31" t="str">
        <f>IF(H113="","",IF(I113=TRUE,"",COUNTIF($I$2:I113,FALSE)+1))</f>
        <v/>
      </c>
      <c r="P113" s="26"/>
      <c r="Q113" s="31">
        <v>112</v>
      </c>
      <c r="R113" s="26" t="str">
        <f t="shared" si="46"/>
        <v/>
      </c>
      <c r="S113" s="39" t="str">
        <f t="shared" si="42"/>
        <v xml:space="preserve">Year </v>
      </c>
      <c r="T113" s="26">
        <f t="shared" si="40"/>
        <v>112</v>
      </c>
      <c r="U113" s="26" t="str">
        <f t="shared" si="47"/>
        <v/>
      </c>
      <c r="V113" s="26" t="str">
        <f t="shared" si="41"/>
        <v>Month 112</v>
      </c>
      <c r="W113" s="40" t="e">
        <f t="shared" si="48"/>
        <v>#VALUE!</v>
      </c>
      <c r="X113" s="26" t="str">
        <f t="shared" si="49"/>
        <v/>
      </c>
      <c r="Y113" s="26" t="str">
        <f t="shared" si="50"/>
        <v/>
      </c>
      <c r="Z113" s="26" t="str">
        <f>IF(U113="","",IF(AND(I113=FALSE,J113="No"),Z112,IF(AND(M112&lt;&gt;0,N112="Yes"),ROUND(-PMT(LOOKUP(W112,'Interest Rates'!$A$5:$A$302,'Interest Rates'!$D$5:$D$302)/12,($D$10-T113+1),U113),0),IF(I113=TRUE,Z112,ROUND(-PMT(VLOOKUP(O113,$A$14:$D$28,4,FALSE)/12,($D$10-T113+1),U113),0)))))</f>
        <v/>
      </c>
      <c r="AA113" s="26" t="str">
        <f t="shared" si="51"/>
        <v/>
      </c>
      <c r="AB113" s="26" t="str">
        <f t="shared" si="52"/>
        <v/>
      </c>
      <c r="AC113" s="26"/>
      <c r="AD113" s="26"/>
      <c r="AE113" s="26"/>
      <c r="AF113" s="31"/>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v>2514</v>
      </c>
      <c r="BD113" s="47" t="s">
        <v>571</v>
      </c>
    </row>
    <row r="114" spans="2:56" x14ac:dyDescent="0.3">
      <c r="B114" s="26"/>
      <c r="C114" s="26"/>
      <c r="D114" s="26"/>
      <c r="E114" s="26"/>
      <c r="F114" s="26"/>
      <c r="G114" s="26"/>
      <c r="H114" s="38" t="str">
        <f t="shared" si="37"/>
        <v/>
      </c>
      <c r="I114" s="26" t="str">
        <f t="shared" si="43"/>
        <v/>
      </c>
      <c r="J114" s="31" t="e">
        <f t="shared" si="38"/>
        <v>#VALUE!</v>
      </c>
      <c r="K114" s="26" t="str">
        <f t="shared" si="44"/>
        <v/>
      </c>
      <c r="L114" s="26" t="str">
        <f>IF(H114="","",COUNT($M$3:M114))</f>
        <v/>
      </c>
      <c r="M114" s="26" t="str">
        <f t="shared" si="45"/>
        <v/>
      </c>
      <c r="N114" s="31" t="e">
        <f t="shared" si="39"/>
        <v>#VALUE!</v>
      </c>
      <c r="O114" s="31" t="str">
        <f>IF(H114="","",IF(I114=TRUE,"",COUNTIF($I$2:I114,FALSE)+1))</f>
        <v/>
      </c>
      <c r="P114" s="26"/>
      <c r="Q114" s="31">
        <v>113</v>
      </c>
      <c r="R114" s="26" t="str">
        <f t="shared" si="46"/>
        <v/>
      </c>
      <c r="S114" s="39" t="str">
        <f t="shared" si="42"/>
        <v xml:space="preserve">Year </v>
      </c>
      <c r="T114" s="26">
        <f t="shared" si="40"/>
        <v>113</v>
      </c>
      <c r="U114" s="26" t="str">
        <f t="shared" si="47"/>
        <v/>
      </c>
      <c r="V114" s="26" t="str">
        <f t="shared" si="41"/>
        <v>Month 113</v>
      </c>
      <c r="W114" s="40" t="e">
        <f t="shared" si="48"/>
        <v>#VALUE!</v>
      </c>
      <c r="X114" s="26" t="str">
        <f t="shared" si="49"/>
        <v/>
      </c>
      <c r="Y114" s="26" t="str">
        <f t="shared" si="50"/>
        <v/>
      </c>
      <c r="Z114" s="26" t="str">
        <f>IF(U114="","",IF(AND(I114=FALSE,J114="No"),Z113,IF(AND(M113&lt;&gt;0,N113="Yes"),ROUND(-PMT(LOOKUP(W113,'Interest Rates'!$A$5:$A$302,'Interest Rates'!$D$5:$D$302)/12,($D$10-T114+1),U114),0),IF(I114=TRUE,Z113,ROUND(-PMT(VLOOKUP(O114,$A$14:$D$28,4,FALSE)/12,($D$10-T114+1),U114),0)))))</f>
        <v/>
      </c>
      <c r="AA114" s="26" t="str">
        <f t="shared" si="51"/>
        <v/>
      </c>
      <c r="AB114" s="26" t="str">
        <f t="shared" si="52"/>
        <v/>
      </c>
      <c r="AC114" s="26"/>
      <c r="AD114" s="26"/>
      <c r="AE114" s="26"/>
      <c r="AF114" s="31"/>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v>2519</v>
      </c>
      <c r="BD114" s="47" t="s">
        <v>577</v>
      </c>
    </row>
    <row r="115" spans="2:56" x14ac:dyDescent="0.3">
      <c r="B115" s="26"/>
      <c r="C115" s="26"/>
      <c r="D115" s="26"/>
      <c r="E115" s="26"/>
      <c r="F115" s="26"/>
      <c r="G115" s="26"/>
      <c r="H115" s="38" t="str">
        <f t="shared" si="37"/>
        <v/>
      </c>
      <c r="I115" s="26" t="str">
        <f t="shared" si="43"/>
        <v/>
      </c>
      <c r="J115" s="31" t="e">
        <f t="shared" si="38"/>
        <v>#VALUE!</v>
      </c>
      <c r="K115" s="26" t="str">
        <f t="shared" si="44"/>
        <v/>
      </c>
      <c r="L115" s="26" t="str">
        <f>IF(H115="","",COUNT($M$3:M115))</f>
        <v/>
      </c>
      <c r="M115" s="26" t="str">
        <f t="shared" si="45"/>
        <v/>
      </c>
      <c r="N115" s="31" t="e">
        <f t="shared" si="39"/>
        <v>#VALUE!</v>
      </c>
      <c r="O115" s="31" t="str">
        <f>IF(H115="","",IF(I115=TRUE,"",COUNTIF($I$2:I115,FALSE)+1))</f>
        <v/>
      </c>
      <c r="P115" s="26"/>
      <c r="Q115" s="31">
        <v>114</v>
      </c>
      <c r="R115" s="26" t="str">
        <f t="shared" si="46"/>
        <v/>
      </c>
      <c r="S115" s="39" t="str">
        <f t="shared" si="42"/>
        <v xml:space="preserve">Year </v>
      </c>
      <c r="T115" s="26">
        <f t="shared" si="40"/>
        <v>114</v>
      </c>
      <c r="U115" s="26" t="str">
        <f t="shared" si="47"/>
        <v/>
      </c>
      <c r="V115" s="26" t="str">
        <f t="shared" si="41"/>
        <v>Month 114</v>
      </c>
      <c r="W115" s="40" t="e">
        <f t="shared" si="48"/>
        <v>#VALUE!</v>
      </c>
      <c r="X115" s="26" t="str">
        <f t="shared" si="49"/>
        <v/>
      </c>
      <c r="Y115" s="26" t="str">
        <f t="shared" si="50"/>
        <v/>
      </c>
      <c r="Z115" s="26" t="str">
        <f>IF(U115="","",IF(AND(I115=FALSE,J115="No"),Z114,IF(AND(M114&lt;&gt;0,N114="Yes"),ROUND(-PMT(LOOKUP(W114,'Interest Rates'!$A$5:$A$302,'Interest Rates'!$D$5:$D$302)/12,($D$10-T115+1),U115),0),IF(I115=TRUE,Z114,ROUND(-PMT(VLOOKUP(O115,$A$14:$D$28,4,FALSE)/12,($D$10-T115+1),U115),0)))))</f>
        <v/>
      </c>
      <c r="AA115" s="26" t="str">
        <f t="shared" si="51"/>
        <v/>
      </c>
      <c r="AB115" s="26" t="str">
        <f t="shared" si="52"/>
        <v/>
      </c>
      <c r="AC115" s="26"/>
      <c r="AD115" s="26"/>
      <c r="AE115" s="26"/>
      <c r="AF115" s="31"/>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v>2520</v>
      </c>
      <c r="BD115" s="47" t="s">
        <v>584</v>
      </c>
    </row>
    <row r="116" spans="2:56" x14ac:dyDescent="0.3">
      <c r="B116" s="26"/>
      <c r="C116" s="26"/>
      <c r="D116" s="26"/>
      <c r="E116" s="26"/>
      <c r="F116" s="26"/>
      <c r="G116" s="26"/>
      <c r="H116" s="38" t="str">
        <f t="shared" si="37"/>
        <v/>
      </c>
      <c r="I116" s="26" t="str">
        <f t="shared" si="43"/>
        <v/>
      </c>
      <c r="J116" s="31" t="e">
        <f t="shared" si="38"/>
        <v>#VALUE!</v>
      </c>
      <c r="K116" s="26" t="str">
        <f t="shared" si="44"/>
        <v/>
      </c>
      <c r="L116" s="26" t="str">
        <f>IF(H116="","",COUNT($M$3:M116))</f>
        <v/>
      </c>
      <c r="M116" s="26" t="str">
        <f t="shared" si="45"/>
        <v/>
      </c>
      <c r="N116" s="31" t="e">
        <f t="shared" si="39"/>
        <v>#VALUE!</v>
      </c>
      <c r="O116" s="31" t="str">
        <f>IF(H116="","",IF(I116=TRUE,"",COUNTIF($I$2:I116,FALSE)+1))</f>
        <v/>
      </c>
      <c r="P116" s="26"/>
      <c r="Q116" s="31">
        <v>115</v>
      </c>
      <c r="R116" s="26" t="str">
        <f t="shared" si="46"/>
        <v/>
      </c>
      <c r="S116" s="39" t="str">
        <f t="shared" si="42"/>
        <v xml:space="preserve">Year </v>
      </c>
      <c r="T116" s="26">
        <f t="shared" si="40"/>
        <v>115</v>
      </c>
      <c r="U116" s="26" t="str">
        <f t="shared" si="47"/>
        <v/>
      </c>
      <c r="V116" s="26" t="str">
        <f t="shared" si="41"/>
        <v>Month 115</v>
      </c>
      <c r="W116" s="40" t="e">
        <f t="shared" si="48"/>
        <v>#VALUE!</v>
      </c>
      <c r="X116" s="26" t="str">
        <f t="shared" si="49"/>
        <v/>
      </c>
      <c r="Y116" s="26" t="str">
        <f t="shared" si="50"/>
        <v/>
      </c>
      <c r="Z116" s="26" t="str">
        <f>IF(U116="","",IF(AND(I116=FALSE,J116="No"),Z115,IF(AND(M115&lt;&gt;0,N115="Yes"),ROUND(-PMT(LOOKUP(W115,'Interest Rates'!$A$5:$A$302,'Interest Rates'!$D$5:$D$302)/12,($D$10-T116+1),U116),0),IF(I116=TRUE,Z115,ROUND(-PMT(VLOOKUP(O116,$A$14:$D$28,4,FALSE)/12,($D$10-T116+1),U116),0)))))</f>
        <v/>
      </c>
      <c r="AA116" s="26" t="str">
        <f t="shared" si="51"/>
        <v/>
      </c>
      <c r="AB116" s="26" t="str">
        <f t="shared" si="52"/>
        <v/>
      </c>
      <c r="AC116" s="26"/>
      <c r="AD116" s="26"/>
      <c r="AE116" s="26"/>
      <c r="AF116" s="31"/>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v>2524</v>
      </c>
      <c r="BD116" s="47" t="s">
        <v>590</v>
      </c>
    </row>
    <row r="117" spans="2:56" x14ac:dyDescent="0.3">
      <c r="B117" s="26"/>
      <c r="C117" s="26"/>
      <c r="D117" s="26"/>
      <c r="E117" s="26"/>
      <c r="F117" s="26"/>
      <c r="G117" s="26"/>
      <c r="H117" s="38" t="str">
        <f t="shared" si="37"/>
        <v/>
      </c>
      <c r="I117" s="26" t="str">
        <f t="shared" si="43"/>
        <v/>
      </c>
      <c r="J117" s="31" t="e">
        <f t="shared" si="38"/>
        <v>#VALUE!</v>
      </c>
      <c r="K117" s="26" t="str">
        <f t="shared" si="44"/>
        <v/>
      </c>
      <c r="L117" s="26" t="str">
        <f>IF(H117="","",COUNT($M$3:M117))</f>
        <v/>
      </c>
      <c r="M117" s="26" t="str">
        <f t="shared" si="45"/>
        <v/>
      </c>
      <c r="N117" s="31" t="e">
        <f t="shared" si="39"/>
        <v>#VALUE!</v>
      </c>
      <c r="O117" s="31" t="str">
        <f>IF(H117="","",IF(I117=TRUE,"",COUNTIF($I$2:I117,FALSE)+1))</f>
        <v/>
      </c>
      <c r="P117" s="26"/>
      <c r="Q117" s="31">
        <v>116</v>
      </c>
      <c r="R117" s="26" t="str">
        <f t="shared" si="46"/>
        <v/>
      </c>
      <c r="S117" s="39" t="str">
        <f t="shared" si="42"/>
        <v xml:space="preserve">Year </v>
      </c>
      <c r="T117" s="26">
        <f t="shared" si="40"/>
        <v>116</v>
      </c>
      <c r="U117" s="26" t="str">
        <f t="shared" si="47"/>
        <v/>
      </c>
      <c r="V117" s="26" t="str">
        <f t="shared" si="41"/>
        <v>Month 116</v>
      </c>
      <c r="W117" s="40" t="e">
        <f t="shared" si="48"/>
        <v>#VALUE!</v>
      </c>
      <c r="X117" s="26" t="str">
        <f t="shared" si="49"/>
        <v/>
      </c>
      <c r="Y117" s="26" t="str">
        <f t="shared" si="50"/>
        <v/>
      </c>
      <c r="Z117" s="26" t="str">
        <f>IF(U117="","",IF(AND(I117=FALSE,J117="No"),Z116,IF(AND(M116&lt;&gt;0,N116="Yes"),ROUND(-PMT(LOOKUP(W116,'Interest Rates'!$A$5:$A$302,'Interest Rates'!$D$5:$D$302)/12,($D$10-T117+1),U117),0),IF(I117=TRUE,Z116,ROUND(-PMT(VLOOKUP(O117,$A$14:$D$28,4,FALSE)/12,($D$10-T117+1),U117),0)))))</f>
        <v/>
      </c>
      <c r="AA117" s="26" t="str">
        <f t="shared" si="51"/>
        <v/>
      </c>
      <c r="AB117" s="26" t="str">
        <f t="shared" si="52"/>
        <v/>
      </c>
      <c r="AC117" s="26"/>
      <c r="AD117" s="26"/>
      <c r="AE117" s="26"/>
      <c r="AF117" s="31"/>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v>2525</v>
      </c>
      <c r="BD117" s="47" t="s">
        <v>596</v>
      </c>
    </row>
    <row r="118" spans="2:56" x14ac:dyDescent="0.3">
      <c r="B118" s="26"/>
      <c r="C118" s="26"/>
      <c r="D118" s="26"/>
      <c r="E118" s="26"/>
      <c r="F118" s="26"/>
      <c r="G118" s="26"/>
      <c r="H118" s="38" t="str">
        <f t="shared" si="37"/>
        <v/>
      </c>
      <c r="I118" s="26" t="str">
        <f t="shared" si="43"/>
        <v/>
      </c>
      <c r="J118" s="31" t="e">
        <f t="shared" si="38"/>
        <v>#VALUE!</v>
      </c>
      <c r="K118" s="26" t="str">
        <f t="shared" si="44"/>
        <v/>
      </c>
      <c r="L118" s="26" t="str">
        <f>IF(H118="","",COUNT($M$3:M118))</f>
        <v/>
      </c>
      <c r="M118" s="26" t="str">
        <f t="shared" si="45"/>
        <v/>
      </c>
      <c r="N118" s="31" t="e">
        <f t="shared" si="39"/>
        <v>#VALUE!</v>
      </c>
      <c r="O118" s="31" t="str">
        <f>IF(H118="","",IF(I118=TRUE,"",COUNTIF($I$2:I118,FALSE)+1))</f>
        <v/>
      </c>
      <c r="P118" s="26"/>
      <c r="Q118" s="31">
        <v>117</v>
      </c>
      <c r="R118" s="26" t="str">
        <f t="shared" si="46"/>
        <v/>
      </c>
      <c r="S118" s="39" t="str">
        <f t="shared" si="42"/>
        <v xml:space="preserve">Year </v>
      </c>
      <c r="T118" s="26">
        <f t="shared" si="40"/>
        <v>117</v>
      </c>
      <c r="U118" s="26" t="str">
        <f t="shared" si="47"/>
        <v/>
      </c>
      <c r="V118" s="26" t="str">
        <f t="shared" si="41"/>
        <v>Month 117</v>
      </c>
      <c r="W118" s="40" t="e">
        <f t="shared" si="48"/>
        <v>#VALUE!</v>
      </c>
      <c r="X118" s="26" t="str">
        <f t="shared" si="49"/>
        <v/>
      </c>
      <c r="Y118" s="26" t="str">
        <f t="shared" si="50"/>
        <v/>
      </c>
      <c r="Z118" s="26" t="str">
        <f>IF(U118="","",IF(AND(I118=FALSE,J118="No"),Z117,IF(AND(M117&lt;&gt;0,N117="Yes"),ROUND(-PMT(LOOKUP(W117,'Interest Rates'!$A$5:$A$302,'Interest Rates'!$D$5:$D$302)/12,($D$10-T118+1),U118),0),IF(I118=TRUE,Z117,ROUND(-PMT(VLOOKUP(O118,$A$14:$D$28,4,FALSE)/12,($D$10-T118+1),U118),0)))))</f>
        <v/>
      </c>
      <c r="AA118" s="26" t="str">
        <f t="shared" si="51"/>
        <v/>
      </c>
      <c r="AB118" s="26" t="str">
        <f t="shared" si="52"/>
        <v/>
      </c>
      <c r="AC118" s="26"/>
      <c r="AD118" s="26"/>
      <c r="AE118" s="26"/>
      <c r="AF118" s="31"/>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v>2530</v>
      </c>
      <c r="BD118" s="47" t="s">
        <v>601</v>
      </c>
    </row>
    <row r="119" spans="2:56" x14ac:dyDescent="0.3">
      <c r="B119" s="26"/>
      <c r="C119" s="26"/>
      <c r="D119" s="26"/>
      <c r="E119" s="26"/>
      <c r="F119" s="26"/>
      <c r="G119" s="26"/>
      <c r="H119" s="38" t="str">
        <f t="shared" si="37"/>
        <v/>
      </c>
      <c r="I119" s="26" t="str">
        <f t="shared" si="43"/>
        <v/>
      </c>
      <c r="J119" s="31" t="e">
        <f t="shared" si="38"/>
        <v>#VALUE!</v>
      </c>
      <c r="K119" s="26" t="str">
        <f t="shared" si="44"/>
        <v/>
      </c>
      <c r="L119" s="26" t="str">
        <f>IF(H119="","",COUNT($M$3:M119))</f>
        <v/>
      </c>
      <c r="M119" s="26" t="str">
        <f t="shared" si="45"/>
        <v/>
      </c>
      <c r="N119" s="31" t="e">
        <f t="shared" si="39"/>
        <v>#VALUE!</v>
      </c>
      <c r="O119" s="31" t="str">
        <f>IF(H119="","",IF(I119=TRUE,"",COUNTIF($I$2:I119,FALSE)+1))</f>
        <v/>
      </c>
      <c r="P119" s="26"/>
      <c r="Q119" s="31">
        <v>118</v>
      </c>
      <c r="R119" s="26" t="str">
        <f t="shared" si="46"/>
        <v/>
      </c>
      <c r="S119" s="39" t="str">
        <f t="shared" si="42"/>
        <v xml:space="preserve">Year </v>
      </c>
      <c r="T119" s="26">
        <f t="shared" si="40"/>
        <v>118</v>
      </c>
      <c r="U119" s="26" t="str">
        <f t="shared" si="47"/>
        <v/>
      </c>
      <c r="V119" s="26" t="str">
        <f t="shared" si="41"/>
        <v>Month 118</v>
      </c>
      <c r="W119" s="40" t="e">
        <f t="shared" si="48"/>
        <v>#VALUE!</v>
      </c>
      <c r="X119" s="26" t="str">
        <f t="shared" si="49"/>
        <v/>
      </c>
      <c r="Y119" s="26" t="str">
        <f t="shared" si="50"/>
        <v/>
      </c>
      <c r="Z119" s="26" t="str">
        <f>IF(U119="","",IF(AND(I119=FALSE,J119="No"),Z118,IF(AND(M118&lt;&gt;0,N118="Yes"),ROUND(-PMT(LOOKUP(W118,'Interest Rates'!$A$5:$A$302,'Interest Rates'!$D$5:$D$302)/12,($D$10-T119+1),U119),0),IF(I119=TRUE,Z118,ROUND(-PMT(VLOOKUP(O119,$A$14:$D$28,4,FALSE)/12,($D$10-T119+1),U119),0)))))</f>
        <v/>
      </c>
      <c r="AA119" s="26" t="str">
        <f t="shared" si="51"/>
        <v/>
      </c>
      <c r="AB119" s="26" t="str">
        <f t="shared" si="52"/>
        <v/>
      </c>
      <c r="AC119" s="26"/>
      <c r="AD119" s="26"/>
      <c r="AE119" s="26"/>
      <c r="AF119" s="31"/>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v>2532</v>
      </c>
      <c r="BD119" s="47" t="s">
        <v>1699</v>
      </c>
    </row>
    <row r="120" spans="2:56" x14ac:dyDescent="0.3">
      <c r="B120" s="26"/>
      <c r="C120" s="26"/>
      <c r="D120" s="26"/>
      <c r="E120" s="26"/>
      <c r="F120" s="26"/>
      <c r="G120" s="26"/>
      <c r="H120" s="38" t="str">
        <f t="shared" si="37"/>
        <v/>
      </c>
      <c r="I120" s="26" t="str">
        <f t="shared" si="43"/>
        <v/>
      </c>
      <c r="J120" s="31" t="e">
        <f t="shared" si="38"/>
        <v>#VALUE!</v>
      </c>
      <c r="K120" s="26" t="str">
        <f t="shared" si="44"/>
        <v/>
      </c>
      <c r="L120" s="26" t="str">
        <f>IF(H120="","",COUNT($M$3:M120))</f>
        <v/>
      </c>
      <c r="M120" s="26" t="str">
        <f t="shared" si="45"/>
        <v/>
      </c>
      <c r="N120" s="31" t="e">
        <f t="shared" si="39"/>
        <v>#VALUE!</v>
      </c>
      <c r="O120" s="31" t="str">
        <f>IF(H120="","",IF(I120=TRUE,"",COUNTIF($I$2:I120,FALSE)+1))</f>
        <v/>
      </c>
      <c r="P120" s="26"/>
      <c r="Q120" s="31">
        <v>119</v>
      </c>
      <c r="R120" s="26" t="str">
        <f t="shared" si="46"/>
        <v/>
      </c>
      <c r="S120" s="39" t="str">
        <f t="shared" si="42"/>
        <v xml:space="preserve">Year </v>
      </c>
      <c r="T120" s="26">
        <f t="shared" si="40"/>
        <v>119</v>
      </c>
      <c r="U120" s="26" t="str">
        <f t="shared" si="47"/>
        <v/>
      </c>
      <c r="V120" s="26" t="str">
        <f t="shared" si="41"/>
        <v>Month 119</v>
      </c>
      <c r="W120" s="40" t="e">
        <f t="shared" si="48"/>
        <v>#VALUE!</v>
      </c>
      <c r="X120" s="26" t="str">
        <f t="shared" si="49"/>
        <v/>
      </c>
      <c r="Y120" s="26" t="str">
        <f t="shared" si="50"/>
        <v/>
      </c>
      <c r="Z120" s="26" t="str">
        <f>IF(U120="","",IF(AND(I120=FALSE,J120="No"),Z119,IF(AND(M119&lt;&gt;0,N119="Yes"),ROUND(-PMT(LOOKUP(W119,'Interest Rates'!$A$5:$A$302,'Interest Rates'!$D$5:$D$302)/12,($D$10-T120+1),U120),0),IF(I120=TRUE,Z119,ROUND(-PMT(VLOOKUP(O120,$A$14:$D$28,4,FALSE)/12,($D$10-T120+1),U120),0)))))</f>
        <v/>
      </c>
      <c r="AA120" s="26" t="str">
        <f t="shared" si="51"/>
        <v/>
      </c>
      <c r="AB120" s="26" t="str">
        <f t="shared" si="52"/>
        <v/>
      </c>
      <c r="AC120" s="26"/>
      <c r="AD120" s="26"/>
      <c r="AE120" s="26"/>
      <c r="AF120" s="31"/>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v>2534</v>
      </c>
      <c r="BD120" s="47" t="s">
        <v>611</v>
      </c>
    </row>
    <row r="121" spans="2:56" x14ac:dyDescent="0.3">
      <c r="B121" s="26"/>
      <c r="C121" s="26"/>
      <c r="D121" s="26"/>
      <c r="E121" s="26"/>
      <c r="F121" s="26"/>
      <c r="G121" s="26"/>
      <c r="H121" s="38" t="str">
        <f t="shared" si="37"/>
        <v/>
      </c>
      <c r="I121" s="26" t="str">
        <f t="shared" si="43"/>
        <v/>
      </c>
      <c r="J121" s="31" t="e">
        <f t="shared" si="38"/>
        <v>#VALUE!</v>
      </c>
      <c r="K121" s="26" t="str">
        <f t="shared" si="44"/>
        <v/>
      </c>
      <c r="L121" s="26" t="str">
        <f>IF(H121="","",COUNT($M$3:M121))</f>
        <v/>
      </c>
      <c r="M121" s="26" t="str">
        <f t="shared" si="45"/>
        <v/>
      </c>
      <c r="N121" s="31" t="e">
        <f t="shared" si="39"/>
        <v>#VALUE!</v>
      </c>
      <c r="O121" s="31" t="str">
        <f>IF(H121="","",IF(I121=TRUE,"",COUNTIF($I$2:I121,FALSE)+1))</f>
        <v/>
      </c>
      <c r="P121" s="26"/>
      <c r="Q121" s="31">
        <v>120</v>
      </c>
      <c r="R121" s="26" t="str">
        <f t="shared" si="46"/>
        <v/>
      </c>
      <c r="S121" s="39" t="str">
        <f t="shared" si="42"/>
        <v xml:space="preserve">Year </v>
      </c>
      <c r="T121" s="26">
        <f t="shared" si="40"/>
        <v>120</v>
      </c>
      <c r="U121" s="26" t="str">
        <f t="shared" si="47"/>
        <v/>
      </c>
      <c r="V121" s="26" t="str">
        <f t="shared" si="41"/>
        <v>Month 120</v>
      </c>
      <c r="W121" s="40" t="e">
        <f t="shared" si="48"/>
        <v>#VALUE!</v>
      </c>
      <c r="X121" s="26" t="str">
        <f t="shared" si="49"/>
        <v/>
      </c>
      <c r="Y121" s="26" t="str">
        <f t="shared" si="50"/>
        <v/>
      </c>
      <c r="Z121" s="26" t="str">
        <f>IF(U121="","",IF(AND(I121=FALSE,J121="No"),Z120,IF(AND(M120&lt;&gt;0,N120="Yes"),ROUND(-PMT(LOOKUP(W120,'Interest Rates'!$A$5:$A$302,'Interest Rates'!$D$5:$D$302)/12,($D$10-T121+1),U121),0),IF(I121=TRUE,Z120,ROUND(-PMT(VLOOKUP(O121,$A$14:$D$28,4,FALSE)/12,($D$10-T121+1),U121),0)))))</f>
        <v/>
      </c>
      <c r="AA121" s="26" t="str">
        <f t="shared" si="51"/>
        <v/>
      </c>
      <c r="AB121" s="26" t="str">
        <f t="shared" si="52"/>
        <v/>
      </c>
      <c r="AC121" s="26"/>
      <c r="AD121" s="26"/>
      <c r="AE121" s="26"/>
      <c r="AF121" s="31"/>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v>2539</v>
      </c>
      <c r="BD121" s="47" t="s">
        <v>612</v>
      </c>
    </row>
    <row r="122" spans="2:56" x14ac:dyDescent="0.3">
      <c r="B122" s="26"/>
      <c r="C122" s="26"/>
      <c r="D122" s="26"/>
      <c r="E122" s="26"/>
      <c r="F122" s="26"/>
      <c r="G122" s="26"/>
      <c r="H122" s="38" t="str">
        <f t="shared" si="37"/>
        <v/>
      </c>
      <c r="I122" s="26" t="str">
        <f t="shared" si="43"/>
        <v/>
      </c>
      <c r="J122" s="31" t="e">
        <f t="shared" si="38"/>
        <v>#VALUE!</v>
      </c>
      <c r="K122" s="26" t="str">
        <f t="shared" si="44"/>
        <v/>
      </c>
      <c r="L122" s="26" t="str">
        <f>IF(H122="","",COUNT($M$3:M122))</f>
        <v/>
      </c>
      <c r="M122" s="26" t="str">
        <f t="shared" si="45"/>
        <v/>
      </c>
      <c r="N122" s="31" t="e">
        <f t="shared" si="39"/>
        <v>#VALUE!</v>
      </c>
      <c r="O122" s="31" t="str">
        <f>IF(H122="","",IF(I122=TRUE,"",COUNTIF($I$2:I122,FALSE)+1))</f>
        <v/>
      </c>
      <c r="P122" s="26"/>
      <c r="Q122" s="31">
        <v>121</v>
      </c>
      <c r="R122" s="26" t="str">
        <f t="shared" si="46"/>
        <v/>
      </c>
      <c r="S122" s="39" t="str">
        <f t="shared" si="42"/>
        <v xml:space="preserve">Year </v>
      </c>
      <c r="T122" s="26">
        <f t="shared" si="40"/>
        <v>121</v>
      </c>
      <c r="U122" s="26" t="str">
        <f t="shared" si="47"/>
        <v/>
      </c>
      <c r="V122" s="26" t="str">
        <f t="shared" si="41"/>
        <v>Month 121</v>
      </c>
      <c r="W122" s="40" t="e">
        <f t="shared" si="48"/>
        <v>#VALUE!</v>
      </c>
      <c r="X122" s="26" t="str">
        <f t="shared" si="49"/>
        <v/>
      </c>
      <c r="Y122" s="26" t="str">
        <f t="shared" si="50"/>
        <v/>
      </c>
      <c r="Z122" s="26" t="str">
        <f>IF(U122="","",IF(AND(I122=FALSE,J122="No"),Z121,IF(AND(M121&lt;&gt;0,N121="Yes"),ROUND(-PMT(LOOKUP(W121,'Interest Rates'!$A$5:$A$302,'Interest Rates'!$D$5:$D$302)/12,($D$10-T122+1),U122),0),IF(I122=TRUE,Z121,ROUND(-PMT(VLOOKUP(O122,$A$14:$D$28,4,FALSE)/12,($D$10-T122+1),U122),0)))))</f>
        <v/>
      </c>
      <c r="AA122" s="26" t="str">
        <f t="shared" si="51"/>
        <v/>
      </c>
      <c r="AB122" s="26" t="str">
        <f t="shared" si="52"/>
        <v/>
      </c>
      <c r="AC122" s="26"/>
      <c r="AD122" s="26"/>
      <c r="AE122" s="26"/>
      <c r="AF122" s="31"/>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v>2545</v>
      </c>
      <c r="BD122" s="47" t="s">
        <v>618</v>
      </c>
    </row>
    <row r="123" spans="2:56" x14ac:dyDescent="0.3">
      <c r="B123" s="26"/>
      <c r="C123" s="26"/>
      <c r="D123" s="26"/>
      <c r="E123" s="26"/>
      <c r="F123" s="26"/>
      <c r="G123" s="26"/>
      <c r="H123" s="38" t="str">
        <f t="shared" si="37"/>
        <v/>
      </c>
      <c r="I123" s="26" t="str">
        <f t="shared" si="43"/>
        <v/>
      </c>
      <c r="J123" s="31" t="e">
        <f t="shared" si="38"/>
        <v>#VALUE!</v>
      </c>
      <c r="K123" s="26" t="str">
        <f t="shared" si="44"/>
        <v/>
      </c>
      <c r="L123" s="26" t="str">
        <f>IF(H123="","",COUNT($M$3:M123))</f>
        <v/>
      </c>
      <c r="M123" s="26" t="str">
        <f t="shared" si="45"/>
        <v/>
      </c>
      <c r="N123" s="31" t="e">
        <f t="shared" si="39"/>
        <v>#VALUE!</v>
      </c>
      <c r="O123" s="31" t="str">
        <f>IF(H123="","",IF(I123=TRUE,"",COUNTIF($I$2:I123,FALSE)+1))</f>
        <v/>
      </c>
      <c r="P123" s="26"/>
      <c r="Q123" s="31">
        <v>122</v>
      </c>
      <c r="R123" s="26" t="str">
        <f t="shared" si="46"/>
        <v/>
      </c>
      <c r="S123" s="39" t="str">
        <f t="shared" si="42"/>
        <v xml:space="preserve">Year </v>
      </c>
      <c r="T123" s="26">
        <f t="shared" si="40"/>
        <v>122</v>
      </c>
      <c r="U123" s="26" t="str">
        <f t="shared" si="47"/>
        <v/>
      </c>
      <c r="V123" s="26" t="str">
        <f t="shared" si="41"/>
        <v>Month 122</v>
      </c>
      <c r="W123" s="40" t="e">
        <f t="shared" si="48"/>
        <v>#VALUE!</v>
      </c>
      <c r="X123" s="26" t="str">
        <f t="shared" si="49"/>
        <v/>
      </c>
      <c r="Y123" s="26" t="str">
        <f t="shared" si="50"/>
        <v/>
      </c>
      <c r="Z123" s="26" t="str">
        <f>IF(U123="","",IF(AND(I123=FALSE,J123="No"),Z122,IF(AND(M122&lt;&gt;0,N122="Yes"),ROUND(-PMT(LOOKUP(W122,'Interest Rates'!$A$5:$A$302,'Interest Rates'!$D$5:$D$302)/12,($D$10-T123+1),U123),0),IF(I123=TRUE,Z122,ROUND(-PMT(VLOOKUP(O123,$A$14:$D$28,4,FALSE)/12,($D$10-T123+1),U123),0)))))</f>
        <v/>
      </c>
      <c r="AA123" s="26" t="str">
        <f t="shared" si="51"/>
        <v/>
      </c>
      <c r="AB123" s="26" t="str">
        <f t="shared" si="52"/>
        <v/>
      </c>
      <c r="AC123" s="26"/>
      <c r="AD123" s="26"/>
      <c r="AE123" s="26"/>
      <c r="AF123" s="31"/>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v>2552</v>
      </c>
      <c r="BD123" s="47" t="s">
        <v>623</v>
      </c>
    </row>
    <row r="124" spans="2:56" x14ac:dyDescent="0.3">
      <c r="B124" s="26"/>
      <c r="C124" s="26"/>
      <c r="D124" s="26"/>
      <c r="E124" s="26"/>
      <c r="F124" s="26"/>
      <c r="G124" s="26"/>
      <c r="H124" s="38" t="str">
        <f t="shared" si="37"/>
        <v/>
      </c>
      <c r="I124" s="26" t="str">
        <f t="shared" si="43"/>
        <v/>
      </c>
      <c r="J124" s="31" t="e">
        <f t="shared" si="38"/>
        <v>#VALUE!</v>
      </c>
      <c r="K124" s="26" t="str">
        <f t="shared" si="44"/>
        <v/>
      </c>
      <c r="L124" s="26" t="str">
        <f>IF(H124="","",COUNT($M$3:M124))</f>
        <v/>
      </c>
      <c r="M124" s="26" t="str">
        <f t="shared" si="45"/>
        <v/>
      </c>
      <c r="N124" s="31" t="e">
        <f t="shared" si="39"/>
        <v>#VALUE!</v>
      </c>
      <c r="O124" s="31" t="str">
        <f>IF(H124="","",IF(I124=TRUE,"",COUNTIF($I$2:I124,FALSE)+1))</f>
        <v/>
      </c>
      <c r="P124" s="26"/>
      <c r="Q124" s="31">
        <v>123</v>
      </c>
      <c r="R124" s="26" t="str">
        <f t="shared" si="46"/>
        <v/>
      </c>
      <c r="S124" s="39" t="str">
        <f t="shared" si="42"/>
        <v xml:space="preserve">Year </v>
      </c>
      <c r="T124" s="26">
        <f t="shared" si="40"/>
        <v>123</v>
      </c>
      <c r="U124" s="26" t="str">
        <f t="shared" si="47"/>
        <v/>
      </c>
      <c r="V124" s="26" t="str">
        <f t="shared" si="41"/>
        <v>Month 123</v>
      </c>
      <c r="W124" s="40" t="e">
        <f t="shared" si="48"/>
        <v>#VALUE!</v>
      </c>
      <c r="X124" s="26" t="str">
        <f t="shared" si="49"/>
        <v/>
      </c>
      <c r="Y124" s="26" t="str">
        <f t="shared" si="50"/>
        <v/>
      </c>
      <c r="Z124" s="26" t="str">
        <f>IF(U124="","",IF(AND(I124=FALSE,J124="No"),Z123,IF(AND(M123&lt;&gt;0,N123="Yes"),ROUND(-PMT(LOOKUP(W123,'Interest Rates'!$A$5:$A$302,'Interest Rates'!$D$5:$D$302)/12,($D$10-T124+1),U124),0),IF(I124=TRUE,Z123,ROUND(-PMT(VLOOKUP(O124,$A$14:$D$28,4,FALSE)/12,($D$10-T124+1),U124),0)))))</f>
        <v/>
      </c>
      <c r="AA124" s="26" t="str">
        <f t="shared" si="51"/>
        <v/>
      </c>
      <c r="AB124" s="26" t="str">
        <f t="shared" si="52"/>
        <v/>
      </c>
      <c r="AC124" s="26"/>
      <c r="AD124" s="26"/>
      <c r="AE124" s="26"/>
      <c r="AF124" s="31"/>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v>2559</v>
      </c>
      <c r="BD124" s="47" t="s">
        <v>629</v>
      </c>
    </row>
    <row r="125" spans="2:56" x14ac:dyDescent="0.3">
      <c r="B125" s="26"/>
      <c r="C125" s="26"/>
      <c r="D125" s="26"/>
      <c r="E125" s="26"/>
      <c r="F125" s="26"/>
      <c r="G125" s="26"/>
      <c r="H125" s="38" t="str">
        <f t="shared" si="37"/>
        <v/>
      </c>
      <c r="I125" s="26" t="str">
        <f t="shared" si="43"/>
        <v/>
      </c>
      <c r="J125" s="31" t="e">
        <f t="shared" si="38"/>
        <v>#VALUE!</v>
      </c>
      <c r="K125" s="26" t="str">
        <f t="shared" si="44"/>
        <v/>
      </c>
      <c r="L125" s="26" t="str">
        <f>IF(H125="","",COUNT($M$3:M125))</f>
        <v/>
      </c>
      <c r="M125" s="26" t="str">
        <f t="shared" si="45"/>
        <v/>
      </c>
      <c r="N125" s="31" t="e">
        <f t="shared" si="39"/>
        <v>#VALUE!</v>
      </c>
      <c r="O125" s="31" t="str">
        <f>IF(H125="","",IF(I125=TRUE,"",COUNTIF($I$2:I125,FALSE)+1))</f>
        <v/>
      </c>
      <c r="P125" s="26"/>
      <c r="Q125" s="31">
        <v>124</v>
      </c>
      <c r="R125" s="26" t="str">
        <f t="shared" si="46"/>
        <v/>
      </c>
      <c r="S125" s="39" t="str">
        <f t="shared" si="42"/>
        <v xml:space="preserve">Year </v>
      </c>
      <c r="T125" s="26">
        <f t="shared" si="40"/>
        <v>124</v>
      </c>
      <c r="U125" s="26" t="str">
        <f t="shared" si="47"/>
        <v/>
      </c>
      <c r="V125" s="26" t="str">
        <f t="shared" si="41"/>
        <v>Month 124</v>
      </c>
      <c r="W125" s="40" t="e">
        <f t="shared" si="48"/>
        <v>#VALUE!</v>
      </c>
      <c r="X125" s="26" t="str">
        <f t="shared" si="49"/>
        <v/>
      </c>
      <c r="Y125" s="26" t="str">
        <f t="shared" si="50"/>
        <v/>
      </c>
      <c r="Z125" s="26" t="str">
        <f>IF(U125="","",IF(AND(I125=FALSE,J125="No"),Z124,IF(AND(M124&lt;&gt;0,N124="Yes"),ROUND(-PMT(LOOKUP(W124,'Interest Rates'!$A$5:$A$302,'Interest Rates'!$D$5:$D$302)/12,($D$10-T125+1),U125),0),IF(I125=TRUE,Z124,ROUND(-PMT(VLOOKUP(O125,$A$14:$D$28,4,FALSE)/12,($D$10-T125+1),U125),0)))))</f>
        <v/>
      </c>
      <c r="AA125" s="26" t="str">
        <f t="shared" si="51"/>
        <v/>
      </c>
      <c r="AB125" s="26" t="str">
        <f t="shared" si="52"/>
        <v/>
      </c>
      <c r="AC125" s="26"/>
      <c r="AD125" s="26"/>
      <c r="AE125" s="26"/>
      <c r="AF125" s="31"/>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v>2562</v>
      </c>
      <c r="BD125" s="47" t="s">
        <v>635</v>
      </c>
    </row>
    <row r="126" spans="2:56" x14ac:dyDescent="0.3">
      <c r="B126" s="26"/>
      <c r="C126" s="26"/>
      <c r="D126" s="26"/>
      <c r="E126" s="26"/>
      <c r="F126" s="26"/>
      <c r="G126" s="26"/>
      <c r="H126" s="38" t="str">
        <f t="shared" si="37"/>
        <v/>
      </c>
      <c r="I126" s="26" t="str">
        <f t="shared" si="43"/>
        <v/>
      </c>
      <c r="J126" s="31" t="e">
        <f t="shared" si="38"/>
        <v>#VALUE!</v>
      </c>
      <c r="K126" s="26" t="str">
        <f t="shared" si="44"/>
        <v/>
      </c>
      <c r="L126" s="26" t="str">
        <f>IF(H126="","",COUNT($M$3:M126))</f>
        <v/>
      </c>
      <c r="M126" s="26" t="str">
        <f t="shared" si="45"/>
        <v/>
      </c>
      <c r="N126" s="31" t="e">
        <f t="shared" si="39"/>
        <v>#VALUE!</v>
      </c>
      <c r="O126" s="31" t="str">
        <f>IF(H126="","",IF(I126=TRUE,"",COUNTIF($I$2:I126,FALSE)+1))</f>
        <v/>
      </c>
      <c r="P126" s="26"/>
      <c r="Q126" s="31">
        <v>125</v>
      </c>
      <c r="R126" s="26" t="str">
        <f t="shared" si="46"/>
        <v/>
      </c>
      <c r="S126" s="39" t="str">
        <f t="shared" si="42"/>
        <v xml:space="preserve">Year </v>
      </c>
      <c r="T126" s="26">
        <f t="shared" si="40"/>
        <v>125</v>
      </c>
      <c r="U126" s="26" t="str">
        <f t="shared" si="47"/>
        <v/>
      </c>
      <c r="V126" s="26" t="str">
        <f t="shared" si="41"/>
        <v>Month 125</v>
      </c>
      <c r="W126" s="40" t="e">
        <f t="shared" si="48"/>
        <v>#VALUE!</v>
      </c>
      <c r="X126" s="26" t="str">
        <f t="shared" si="49"/>
        <v/>
      </c>
      <c r="Y126" s="26" t="str">
        <f t="shared" si="50"/>
        <v/>
      </c>
      <c r="Z126" s="26" t="str">
        <f>IF(U126="","",IF(AND(I126=FALSE,J126="No"),Z125,IF(AND(M125&lt;&gt;0,N125="Yes"),ROUND(-PMT(LOOKUP(W125,'Interest Rates'!$A$5:$A$302,'Interest Rates'!$D$5:$D$302)/12,($D$10-T126+1),U126),0),IF(I126=TRUE,Z125,ROUND(-PMT(VLOOKUP(O126,$A$14:$D$28,4,FALSE)/12,($D$10-T126+1),U126),0)))))</f>
        <v/>
      </c>
      <c r="AA126" s="26" t="str">
        <f t="shared" si="51"/>
        <v/>
      </c>
      <c r="AB126" s="26" t="str">
        <f t="shared" si="52"/>
        <v/>
      </c>
      <c r="AC126" s="26"/>
      <c r="AD126" s="26"/>
      <c r="AE126" s="26"/>
      <c r="AF126" s="31"/>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v>2569</v>
      </c>
      <c r="BD126" s="47" t="s">
        <v>639</v>
      </c>
    </row>
    <row r="127" spans="2:56" x14ac:dyDescent="0.3">
      <c r="B127" s="26"/>
      <c r="C127" s="26"/>
      <c r="D127" s="26"/>
      <c r="E127" s="26"/>
      <c r="F127" s="26"/>
      <c r="G127" s="26"/>
      <c r="H127" s="38" t="str">
        <f t="shared" si="37"/>
        <v/>
      </c>
      <c r="I127" s="26" t="str">
        <f t="shared" si="43"/>
        <v/>
      </c>
      <c r="J127" s="31" t="e">
        <f t="shared" si="38"/>
        <v>#VALUE!</v>
      </c>
      <c r="K127" s="26" t="str">
        <f t="shared" si="44"/>
        <v/>
      </c>
      <c r="L127" s="26" t="str">
        <f>IF(H127="","",COUNT($M$3:M127))</f>
        <v/>
      </c>
      <c r="M127" s="26" t="str">
        <f t="shared" si="45"/>
        <v/>
      </c>
      <c r="N127" s="31" t="e">
        <f t="shared" si="39"/>
        <v>#VALUE!</v>
      </c>
      <c r="O127" s="31" t="str">
        <f>IF(H127="","",IF(I127=TRUE,"",COUNTIF($I$2:I127,FALSE)+1))</f>
        <v/>
      </c>
      <c r="P127" s="26"/>
      <c r="Q127" s="31">
        <v>126</v>
      </c>
      <c r="R127" s="26" t="str">
        <f t="shared" si="46"/>
        <v/>
      </c>
      <c r="S127" s="39" t="str">
        <f t="shared" si="42"/>
        <v xml:space="preserve">Year </v>
      </c>
      <c r="T127" s="26">
        <f t="shared" si="40"/>
        <v>126</v>
      </c>
      <c r="U127" s="26" t="str">
        <f t="shared" si="47"/>
        <v/>
      </c>
      <c r="V127" s="26" t="str">
        <f t="shared" si="41"/>
        <v>Month 126</v>
      </c>
      <c r="W127" s="40" t="e">
        <f t="shared" si="48"/>
        <v>#VALUE!</v>
      </c>
      <c r="X127" s="26" t="str">
        <f t="shared" si="49"/>
        <v/>
      </c>
      <c r="Y127" s="26" t="str">
        <f t="shared" si="50"/>
        <v/>
      </c>
      <c r="Z127" s="26" t="str">
        <f>IF(U127="","",IF(AND(I127=FALSE,J127="No"),Z126,IF(AND(M126&lt;&gt;0,N126="Yes"),ROUND(-PMT(LOOKUP(W126,'Interest Rates'!$A$5:$A$302,'Interest Rates'!$D$5:$D$302)/12,($D$10-T127+1),U127),0),IF(I127=TRUE,Z126,ROUND(-PMT(VLOOKUP(O127,$A$14:$D$28,4,FALSE)/12,($D$10-T127+1),U127),0)))))</f>
        <v/>
      </c>
      <c r="AA127" s="26" t="str">
        <f t="shared" si="51"/>
        <v/>
      </c>
      <c r="AB127" s="26" t="str">
        <f t="shared" si="52"/>
        <v/>
      </c>
      <c r="AC127" s="26"/>
      <c r="AD127" s="26"/>
      <c r="AE127" s="26"/>
      <c r="AF127" s="31"/>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v>2574</v>
      </c>
      <c r="BD127" s="47" t="s">
        <v>640</v>
      </c>
    </row>
    <row r="128" spans="2:56" x14ac:dyDescent="0.3">
      <c r="B128" s="26"/>
      <c r="C128" s="26"/>
      <c r="D128" s="26"/>
      <c r="E128" s="26"/>
      <c r="F128" s="26"/>
      <c r="G128" s="26"/>
      <c r="H128" s="38" t="str">
        <f t="shared" si="37"/>
        <v/>
      </c>
      <c r="I128" s="26" t="str">
        <f t="shared" si="43"/>
        <v/>
      </c>
      <c r="J128" s="31" t="e">
        <f t="shared" si="38"/>
        <v>#VALUE!</v>
      </c>
      <c r="K128" s="26" t="str">
        <f t="shared" si="44"/>
        <v/>
      </c>
      <c r="L128" s="26" t="str">
        <f>IF(H128="","",COUNT($M$3:M128))</f>
        <v/>
      </c>
      <c r="M128" s="26" t="str">
        <f t="shared" si="45"/>
        <v/>
      </c>
      <c r="N128" s="31" t="e">
        <f t="shared" si="39"/>
        <v>#VALUE!</v>
      </c>
      <c r="O128" s="31" t="str">
        <f>IF(H128="","",IF(I128=TRUE,"",COUNTIF($I$2:I128,FALSE)+1))</f>
        <v/>
      </c>
      <c r="P128" s="26"/>
      <c r="Q128" s="31">
        <v>127</v>
      </c>
      <c r="R128" s="26" t="str">
        <f t="shared" si="46"/>
        <v/>
      </c>
      <c r="S128" s="39" t="str">
        <f t="shared" si="42"/>
        <v xml:space="preserve">Year </v>
      </c>
      <c r="T128" s="26">
        <f t="shared" si="40"/>
        <v>127</v>
      </c>
      <c r="U128" s="26" t="str">
        <f t="shared" si="47"/>
        <v/>
      </c>
      <c r="V128" s="26" t="str">
        <f t="shared" si="41"/>
        <v>Month 127</v>
      </c>
      <c r="W128" s="40" t="e">
        <f t="shared" si="48"/>
        <v>#VALUE!</v>
      </c>
      <c r="X128" s="26" t="str">
        <f t="shared" si="49"/>
        <v/>
      </c>
      <c r="Y128" s="26" t="str">
        <f t="shared" si="50"/>
        <v/>
      </c>
      <c r="Z128" s="26" t="str">
        <f>IF(U128="","",IF(AND(I128=FALSE,J128="No"),Z127,IF(AND(M127&lt;&gt;0,N127="Yes"),ROUND(-PMT(LOOKUP(W127,'Interest Rates'!$A$5:$A$302,'Interest Rates'!$D$5:$D$302)/12,($D$10-T128+1),U128),0),IF(I128=TRUE,Z127,ROUND(-PMT(VLOOKUP(O128,$A$14:$D$28,4,FALSE)/12,($D$10-T128+1),U128),0)))))</f>
        <v/>
      </c>
      <c r="AA128" s="26" t="str">
        <f t="shared" si="51"/>
        <v/>
      </c>
      <c r="AB128" s="26" t="str">
        <f t="shared" si="52"/>
        <v/>
      </c>
      <c r="AC128" s="26"/>
      <c r="AD128" s="26"/>
      <c r="AE128" s="26"/>
      <c r="AF128" s="31"/>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v>2578</v>
      </c>
      <c r="BD128" s="47" t="s">
        <v>646</v>
      </c>
    </row>
    <row r="129" spans="2:56" x14ac:dyDescent="0.3">
      <c r="B129" s="26"/>
      <c r="C129" s="26"/>
      <c r="D129" s="26"/>
      <c r="E129" s="26"/>
      <c r="F129" s="26"/>
      <c r="G129" s="26"/>
      <c r="H129" s="38" t="str">
        <f t="shared" si="37"/>
        <v/>
      </c>
      <c r="I129" s="26" t="str">
        <f t="shared" si="43"/>
        <v/>
      </c>
      <c r="J129" s="31" t="e">
        <f t="shared" si="38"/>
        <v>#VALUE!</v>
      </c>
      <c r="K129" s="26" t="str">
        <f t="shared" si="44"/>
        <v/>
      </c>
      <c r="L129" s="26" t="str">
        <f>IF(H129="","",COUNT($M$3:M129))</f>
        <v/>
      </c>
      <c r="M129" s="26" t="str">
        <f t="shared" si="45"/>
        <v/>
      </c>
      <c r="N129" s="31" t="e">
        <f t="shared" si="39"/>
        <v>#VALUE!</v>
      </c>
      <c r="O129" s="31" t="str">
        <f>IF(H129="","",IF(I129=TRUE,"",COUNTIF($I$2:I129,FALSE)+1))</f>
        <v/>
      </c>
      <c r="P129" s="26"/>
      <c r="Q129" s="31">
        <v>128</v>
      </c>
      <c r="R129" s="26" t="str">
        <f t="shared" si="46"/>
        <v/>
      </c>
      <c r="S129" s="39" t="str">
        <f t="shared" si="42"/>
        <v xml:space="preserve">Year </v>
      </c>
      <c r="T129" s="26">
        <f t="shared" si="40"/>
        <v>128</v>
      </c>
      <c r="U129" s="26" t="str">
        <f t="shared" si="47"/>
        <v/>
      </c>
      <c r="V129" s="26" t="str">
        <f t="shared" si="41"/>
        <v>Month 128</v>
      </c>
      <c r="W129" s="40" t="e">
        <f t="shared" si="48"/>
        <v>#VALUE!</v>
      </c>
      <c r="X129" s="26" t="str">
        <f t="shared" si="49"/>
        <v/>
      </c>
      <c r="Y129" s="26" t="str">
        <f t="shared" si="50"/>
        <v/>
      </c>
      <c r="Z129" s="26" t="str">
        <f>IF(U129="","",IF(AND(I129=FALSE,J129="No"),Z128,IF(AND(M128&lt;&gt;0,N128="Yes"),ROUND(-PMT(LOOKUP(W128,'Interest Rates'!$A$5:$A$302,'Interest Rates'!$D$5:$D$302)/12,($D$10-T129+1),U129),0),IF(I129=TRUE,Z128,ROUND(-PMT(VLOOKUP(O129,$A$14:$D$28,4,FALSE)/12,($D$10-T129+1),U129),0)))))</f>
        <v/>
      </c>
      <c r="AA129" s="26" t="str">
        <f t="shared" si="51"/>
        <v/>
      </c>
      <c r="AB129" s="26" t="str">
        <f t="shared" si="52"/>
        <v/>
      </c>
      <c r="AC129" s="26"/>
      <c r="AD129" s="26"/>
      <c r="AE129" s="26"/>
      <c r="AF129" s="31"/>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v>2586</v>
      </c>
      <c r="BD129" s="47" t="s">
        <v>652</v>
      </c>
    </row>
    <row r="130" spans="2:56" x14ac:dyDescent="0.3">
      <c r="B130" s="26"/>
      <c r="C130" s="26"/>
      <c r="D130" s="26"/>
      <c r="E130" s="26"/>
      <c r="F130" s="26"/>
      <c r="G130" s="26"/>
      <c r="H130" s="38" t="str">
        <f t="shared" ref="H130:H150" si="56">IFERROR(LOOKUP(W130,$B$16:$C$28,$G$16:$G$28),"")</f>
        <v/>
      </c>
      <c r="I130" s="26" t="str">
        <f t="shared" si="43"/>
        <v/>
      </c>
      <c r="J130" s="31" t="e">
        <f t="shared" ref="J130:J150" si="57">IF(I130=TRUE,"",LOOKUP(W130,$B$16:$C$28,$E$16:$E$28))</f>
        <v>#VALUE!</v>
      </c>
      <c r="K130" s="26" t="str">
        <f t="shared" si="44"/>
        <v/>
      </c>
      <c r="L130" s="26" t="str">
        <f>IF(H130="","",COUNT($M$3:M130))</f>
        <v/>
      </c>
      <c r="M130" s="26" t="str">
        <f t="shared" si="45"/>
        <v/>
      </c>
      <c r="N130" s="31" t="e">
        <f t="shared" ref="N130:N150" si="58">IF(M130=0,"",VLOOKUP(W130,$B$30:$E$41,4,FALSE))</f>
        <v>#VALUE!</v>
      </c>
      <c r="O130" s="31" t="str">
        <f>IF(H130="","",IF(I130=TRUE,"",COUNTIF($I$2:I130,FALSE)+1))</f>
        <v/>
      </c>
      <c r="P130" s="26"/>
      <c r="Q130" s="31">
        <v>129</v>
      </c>
      <c r="R130" s="26" t="str">
        <f t="shared" si="46"/>
        <v/>
      </c>
      <c r="S130" s="39" t="str">
        <f t="shared" si="42"/>
        <v xml:space="preserve">Year </v>
      </c>
      <c r="T130" s="26">
        <f t="shared" ref="T130:T150" si="59">IF(Q130&lt;=$D$10,Q130,"")</f>
        <v>129</v>
      </c>
      <c r="U130" s="26" t="str">
        <f t="shared" si="47"/>
        <v/>
      </c>
      <c r="V130" s="26" t="str">
        <f t="shared" ref="V130:V150" si="60">IF(T130&lt;=$D$10,"Month "&amp;T130,"")</f>
        <v>Month 129</v>
      </c>
      <c r="W130" s="40" t="e">
        <f t="shared" si="48"/>
        <v>#VALUE!</v>
      </c>
      <c r="X130" s="26" t="str">
        <f t="shared" si="49"/>
        <v/>
      </c>
      <c r="Y130" s="26" t="str">
        <f t="shared" si="50"/>
        <v/>
      </c>
      <c r="Z130" s="26" t="str">
        <f>IF(U130="","",IF(AND(I130=FALSE,J130="No"),Z129,IF(AND(M129&lt;&gt;0,N129="Yes"),ROUND(-PMT(LOOKUP(W129,'Interest Rates'!$A$5:$A$302,'Interest Rates'!$D$5:$D$302)/12,($D$10-T130+1),U130),0),IF(I130=TRUE,Z129,ROUND(-PMT(VLOOKUP(O130,$A$14:$D$28,4,FALSE)/12,($D$10-T130+1),U130),0)))))</f>
        <v/>
      </c>
      <c r="AA130" s="26" t="str">
        <f t="shared" si="51"/>
        <v/>
      </c>
      <c r="AB130" s="26" t="str">
        <f t="shared" si="52"/>
        <v/>
      </c>
      <c r="AC130" s="26"/>
      <c r="AD130" s="26"/>
      <c r="AE130" s="26"/>
      <c r="AF130" s="31"/>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v>2603</v>
      </c>
      <c r="BD130" s="47" t="s">
        <v>1700</v>
      </c>
    </row>
    <row r="131" spans="2:56" x14ac:dyDescent="0.3">
      <c r="B131" s="26"/>
      <c r="C131" s="26"/>
      <c r="D131" s="26"/>
      <c r="E131" s="26"/>
      <c r="F131" s="26"/>
      <c r="G131" s="26"/>
      <c r="H131" s="38" t="str">
        <f t="shared" si="56"/>
        <v/>
      </c>
      <c r="I131" s="26" t="str">
        <f t="shared" si="43"/>
        <v/>
      </c>
      <c r="J131" s="31" t="e">
        <f t="shared" si="57"/>
        <v>#VALUE!</v>
      </c>
      <c r="K131" s="26" t="str">
        <f t="shared" si="44"/>
        <v/>
      </c>
      <c r="L131" s="26" t="str">
        <f>IF(H131="","",COUNT($M$3:M131))</f>
        <v/>
      </c>
      <c r="M131" s="26" t="str">
        <f t="shared" si="45"/>
        <v/>
      </c>
      <c r="N131" s="31" t="e">
        <f t="shared" si="58"/>
        <v>#VALUE!</v>
      </c>
      <c r="O131" s="31" t="str">
        <f>IF(H131="","",IF(I131=TRUE,"",COUNTIF($I$2:I131,FALSE)+1))</f>
        <v/>
      </c>
      <c r="P131" s="26"/>
      <c r="Q131" s="31">
        <v>130</v>
      </c>
      <c r="R131" s="26" t="str">
        <f t="shared" si="46"/>
        <v/>
      </c>
      <c r="S131" s="39" t="str">
        <f t="shared" ref="S131:S150" si="61">"Year "&amp;R131</f>
        <v xml:space="preserve">Year </v>
      </c>
      <c r="T131" s="26">
        <f t="shared" si="59"/>
        <v>130</v>
      </c>
      <c r="U131" s="26" t="str">
        <f t="shared" si="47"/>
        <v/>
      </c>
      <c r="V131" s="26" t="str">
        <f t="shared" si="60"/>
        <v>Month 130</v>
      </c>
      <c r="W131" s="40" t="e">
        <f t="shared" si="48"/>
        <v>#VALUE!</v>
      </c>
      <c r="X131" s="26" t="str">
        <f t="shared" si="49"/>
        <v/>
      </c>
      <c r="Y131" s="26" t="str">
        <f t="shared" si="50"/>
        <v/>
      </c>
      <c r="Z131" s="26" t="str">
        <f>IF(U131="","",IF(AND(I131=FALSE,J131="No"),Z130,IF(AND(M130&lt;&gt;0,N130="Yes"),ROUND(-PMT(LOOKUP(W130,'Interest Rates'!$A$5:$A$302,'Interest Rates'!$D$5:$D$302)/12,($D$10-T131+1),U131),0),IF(I131=TRUE,Z130,ROUND(-PMT(VLOOKUP(O131,$A$14:$D$28,4,FALSE)/12,($D$10-T131+1),U131),0)))))</f>
        <v/>
      </c>
      <c r="AA131" s="26" t="str">
        <f t="shared" si="51"/>
        <v/>
      </c>
      <c r="AB131" s="26" t="str">
        <f t="shared" si="52"/>
        <v/>
      </c>
      <c r="AC131" s="26"/>
      <c r="AD131" s="26"/>
      <c r="AE131" s="26"/>
      <c r="AF131" s="31"/>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v>2607</v>
      </c>
      <c r="BD131" s="47" t="s">
        <v>661</v>
      </c>
    </row>
    <row r="132" spans="2:56" x14ac:dyDescent="0.3">
      <c r="B132" s="26"/>
      <c r="C132" s="26"/>
      <c r="D132" s="26"/>
      <c r="E132" s="26"/>
      <c r="F132" s="26"/>
      <c r="G132" s="26"/>
      <c r="H132" s="38" t="str">
        <f t="shared" si="56"/>
        <v/>
      </c>
      <c r="I132" s="26" t="str">
        <f t="shared" ref="I132:I150" si="62">IF(H132="","",H132=H131)</f>
        <v/>
      </c>
      <c r="J132" s="31" t="e">
        <f t="shared" si="57"/>
        <v>#VALUE!</v>
      </c>
      <c r="K132" s="26" t="str">
        <f t="shared" ref="K132:K150" si="63">IF(H132="","",IFERROR(LOOKUP(W132,$B$32:$C$41,$D$32:$D$41),0))</f>
        <v/>
      </c>
      <c r="L132" s="26" t="str">
        <f>IF(H132="","",COUNT($M$3:M132))</f>
        <v/>
      </c>
      <c r="M132" s="26" t="str">
        <f t="shared" ref="M132:M150" si="64">IF(H132="","",IF(K132=K131,0,LOOKUP(W132,$B$32:$C$41,$D$32:$D$41)))</f>
        <v/>
      </c>
      <c r="N132" s="31" t="e">
        <f t="shared" si="58"/>
        <v>#VALUE!</v>
      </c>
      <c r="O132" s="31" t="str">
        <f>IF(H132="","",IF(I132=TRUE,"",COUNTIF($I$2:I132,FALSE)+1))</f>
        <v/>
      </c>
      <c r="P132" s="26"/>
      <c r="Q132" s="31">
        <v>131</v>
      </c>
      <c r="R132" s="26" t="str">
        <f t="shared" ref="R132:R150" si="65">IFERROR(IF(MONTH(W132)=4,R131+1,R131),"")</f>
        <v/>
      </c>
      <c r="S132" s="39" t="str">
        <f t="shared" si="61"/>
        <v xml:space="preserve">Year </v>
      </c>
      <c r="T132" s="26">
        <f t="shared" si="59"/>
        <v>131</v>
      </c>
      <c r="U132" s="26" t="str">
        <f t="shared" ref="U132:U150" si="66">IFERROR(IF(U131-Y131&lt;=0,"",U131-Y131),"")</f>
        <v/>
      </c>
      <c r="V132" s="26" t="str">
        <f t="shared" si="60"/>
        <v>Month 131</v>
      </c>
      <c r="W132" s="40" t="e">
        <f t="shared" ref="W132:W150" si="67">IF(V132="","",EDATE(W131,1))</f>
        <v>#VALUE!</v>
      </c>
      <c r="X132" s="26" t="str">
        <f t="shared" ref="X132:X150" si="68">IFERROR(IF(I132=TRUE,ROUND(U132*H132,2)*(W132-W131),ROUND(U132*H131,2)*(LOOKUP(W131,$B$16:$C$28,$C$16:$C$28)-W131)+ROUND(U132*H132,2)*(W132-LOOKUP(W131,$B$16:$C$28,$C$16:$C$28))),"")</f>
        <v/>
      </c>
      <c r="Y132" s="26" t="str">
        <f t="shared" ref="Y132:Y150" si="69">IFERROR(IF(U132&lt;Z131,U132,IF(T132=$D$10,U132,Z132-X132+M132)),"")</f>
        <v/>
      </c>
      <c r="Z132" s="26" t="str">
        <f>IF(U132="","",IF(AND(I132=FALSE,J132="No"),Z131,IF(AND(M131&lt;&gt;0,N131="Yes"),ROUND(-PMT(LOOKUP(W131,'Interest Rates'!$A$5:$A$302,'Interest Rates'!$D$5:$D$302)/12,($D$10-T132+1),U132),0),IF(I132=TRUE,Z131,ROUND(-PMT(VLOOKUP(O132,$A$14:$D$28,4,FALSE)/12,($D$10-T132+1),U132),0)))))</f>
        <v/>
      </c>
      <c r="AA132" s="26" t="str">
        <f t="shared" ref="AA132:AA150" si="70">IFERROR(IF(U133&lt;Z132,Z131+U133,U132-Z132),"")</f>
        <v/>
      </c>
      <c r="AB132" s="26" t="str">
        <f t="shared" ref="AB132:AB150" si="71">IFERROR(X132+Y132,"")</f>
        <v/>
      </c>
      <c r="AC132" s="26"/>
      <c r="AD132" s="26"/>
      <c r="AE132" s="26"/>
      <c r="AF132" s="31"/>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v>2611</v>
      </c>
      <c r="BD132" s="47" t="s">
        <v>1701</v>
      </c>
    </row>
    <row r="133" spans="2:56" x14ac:dyDescent="0.3">
      <c r="B133" s="26"/>
      <c r="C133" s="26"/>
      <c r="D133" s="26"/>
      <c r="E133" s="26"/>
      <c r="F133" s="26"/>
      <c r="G133" s="26"/>
      <c r="H133" s="38" t="str">
        <f t="shared" si="56"/>
        <v/>
      </c>
      <c r="I133" s="26" t="str">
        <f t="shared" si="62"/>
        <v/>
      </c>
      <c r="J133" s="31" t="e">
        <f t="shared" si="57"/>
        <v>#VALUE!</v>
      </c>
      <c r="K133" s="26" t="str">
        <f t="shared" si="63"/>
        <v/>
      </c>
      <c r="L133" s="26" t="str">
        <f>IF(H133="","",COUNT($M$3:M133))</f>
        <v/>
      </c>
      <c r="M133" s="26" t="str">
        <f t="shared" si="64"/>
        <v/>
      </c>
      <c r="N133" s="31" t="e">
        <f t="shared" si="58"/>
        <v>#VALUE!</v>
      </c>
      <c r="O133" s="31" t="str">
        <f>IF(H133="","",IF(I133=TRUE,"",COUNTIF($I$2:I133,FALSE)+1))</f>
        <v/>
      </c>
      <c r="P133" s="26"/>
      <c r="Q133" s="31">
        <v>132</v>
      </c>
      <c r="R133" s="26" t="str">
        <f t="shared" si="65"/>
        <v/>
      </c>
      <c r="S133" s="39" t="str">
        <f t="shared" si="61"/>
        <v xml:space="preserve">Year </v>
      </c>
      <c r="T133" s="26">
        <f t="shared" si="59"/>
        <v>132</v>
      </c>
      <c r="U133" s="26" t="str">
        <f t="shared" si="66"/>
        <v/>
      </c>
      <c r="V133" s="26" t="str">
        <f t="shared" si="60"/>
        <v>Month 132</v>
      </c>
      <c r="W133" s="40" t="e">
        <f t="shared" si="67"/>
        <v>#VALUE!</v>
      </c>
      <c r="X133" s="26" t="str">
        <f t="shared" si="68"/>
        <v/>
      </c>
      <c r="Y133" s="26" t="str">
        <f t="shared" si="69"/>
        <v/>
      </c>
      <c r="Z133" s="26" t="str">
        <f>IF(U133="","",IF(AND(I133=FALSE,J133="No"),Z132,IF(AND(M132&lt;&gt;0,N132="Yes"),ROUND(-PMT(LOOKUP(W132,'Interest Rates'!$A$5:$A$302,'Interest Rates'!$D$5:$D$302)/12,($D$10-T133+1),U133),0),IF(I133=TRUE,Z132,ROUND(-PMT(VLOOKUP(O133,$A$14:$D$28,4,FALSE)/12,($D$10-T133+1),U133),0)))))</f>
        <v/>
      </c>
      <c r="AA133" s="26" t="str">
        <f t="shared" si="70"/>
        <v/>
      </c>
      <c r="AB133" s="26" t="str">
        <f t="shared" si="71"/>
        <v/>
      </c>
      <c r="AC133" s="26"/>
      <c r="AD133" s="26"/>
      <c r="AE133" s="26"/>
      <c r="AF133" s="31"/>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v>2615</v>
      </c>
      <c r="BD133" s="47" t="s">
        <v>666</v>
      </c>
    </row>
    <row r="134" spans="2:56" x14ac:dyDescent="0.3">
      <c r="B134" s="26"/>
      <c r="C134" s="26"/>
      <c r="D134" s="26"/>
      <c r="E134" s="26"/>
      <c r="F134" s="26"/>
      <c r="G134" s="26"/>
      <c r="H134" s="38" t="str">
        <f t="shared" si="56"/>
        <v/>
      </c>
      <c r="I134" s="26" t="str">
        <f t="shared" si="62"/>
        <v/>
      </c>
      <c r="J134" s="31" t="e">
        <f t="shared" si="57"/>
        <v>#VALUE!</v>
      </c>
      <c r="K134" s="26" t="str">
        <f t="shared" si="63"/>
        <v/>
      </c>
      <c r="L134" s="26" t="str">
        <f>IF(H134="","",COUNT($M$3:M134))</f>
        <v/>
      </c>
      <c r="M134" s="26" t="str">
        <f t="shared" si="64"/>
        <v/>
      </c>
      <c r="N134" s="31" t="e">
        <f t="shared" si="58"/>
        <v>#VALUE!</v>
      </c>
      <c r="O134" s="31" t="str">
        <f>IF(H134="","",IF(I134=TRUE,"",COUNTIF($I$2:I134,FALSE)+1))</f>
        <v/>
      </c>
      <c r="P134" s="26"/>
      <c r="Q134" s="31">
        <v>133</v>
      </c>
      <c r="R134" s="26" t="str">
        <f t="shared" si="65"/>
        <v/>
      </c>
      <c r="S134" s="39" t="str">
        <f t="shared" si="61"/>
        <v xml:space="preserve">Year </v>
      </c>
      <c r="T134" s="26">
        <f t="shared" si="59"/>
        <v>133</v>
      </c>
      <c r="U134" s="26" t="str">
        <f t="shared" si="66"/>
        <v/>
      </c>
      <c r="V134" s="26" t="str">
        <f t="shared" si="60"/>
        <v>Month 133</v>
      </c>
      <c r="W134" s="40" t="e">
        <f t="shared" si="67"/>
        <v>#VALUE!</v>
      </c>
      <c r="X134" s="26" t="str">
        <f t="shared" si="68"/>
        <v/>
      </c>
      <c r="Y134" s="26" t="str">
        <f t="shared" si="69"/>
        <v/>
      </c>
      <c r="Z134" s="26" t="str">
        <f>IF(U134="","",IF(AND(I134=FALSE,J134="No"),Z133,IF(AND(M133&lt;&gt;0,N133="Yes"),ROUND(-PMT(LOOKUP(W133,'Interest Rates'!$A$5:$A$302,'Interest Rates'!$D$5:$D$302)/12,($D$10-T134+1),U134),0),IF(I134=TRUE,Z133,ROUND(-PMT(VLOOKUP(O134,$A$14:$D$28,4,FALSE)/12,($D$10-T134+1),U134),0)))))</f>
        <v/>
      </c>
      <c r="AA134" s="26" t="str">
        <f t="shared" si="70"/>
        <v/>
      </c>
      <c r="AB134" s="26" t="str">
        <f t="shared" si="71"/>
        <v/>
      </c>
      <c r="AC134" s="26"/>
      <c r="AD134" s="26"/>
      <c r="AE134" s="26"/>
      <c r="AF134" s="31"/>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v>2626</v>
      </c>
      <c r="BD134" s="47" t="s">
        <v>672</v>
      </c>
    </row>
    <row r="135" spans="2:56" x14ac:dyDescent="0.3">
      <c r="B135" s="26"/>
      <c r="C135" s="26"/>
      <c r="D135" s="26"/>
      <c r="E135" s="26"/>
      <c r="F135" s="26"/>
      <c r="G135" s="26"/>
      <c r="H135" s="38" t="str">
        <f t="shared" si="56"/>
        <v/>
      </c>
      <c r="I135" s="26" t="str">
        <f t="shared" si="62"/>
        <v/>
      </c>
      <c r="J135" s="31" t="e">
        <f t="shared" si="57"/>
        <v>#VALUE!</v>
      </c>
      <c r="K135" s="26" t="str">
        <f t="shared" si="63"/>
        <v/>
      </c>
      <c r="L135" s="26" t="str">
        <f>IF(H135="","",COUNT($M$3:M135))</f>
        <v/>
      </c>
      <c r="M135" s="26" t="str">
        <f t="shared" si="64"/>
        <v/>
      </c>
      <c r="N135" s="31" t="e">
        <f t="shared" si="58"/>
        <v>#VALUE!</v>
      </c>
      <c r="O135" s="31" t="str">
        <f>IF(H135="","",IF(I135=TRUE,"",COUNTIF($I$2:I135,FALSE)+1))</f>
        <v/>
      </c>
      <c r="P135" s="26"/>
      <c r="Q135" s="31">
        <v>134</v>
      </c>
      <c r="R135" s="26" t="str">
        <f t="shared" si="65"/>
        <v/>
      </c>
      <c r="S135" s="39" t="str">
        <f t="shared" si="61"/>
        <v xml:space="preserve">Year </v>
      </c>
      <c r="T135" s="26">
        <f t="shared" si="59"/>
        <v>134</v>
      </c>
      <c r="U135" s="26" t="str">
        <f t="shared" si="66"/>
        <v/>
      </c>
      <c r="V135" s="26" t="str">
        <f t="shared" si="60"/>
        <v>Month 134</v>
      </c>
      <c r="W135" s="40" t="e">
        <f t="shared" si="67"/>
        <v>#VALUE!</v>
      </c>
      <c r="X135" s="26" t="str">
        <f t="shared" si="68"/>
        <v/>
      </c>
      <c r="Y135" s="26" t="str">
        <f t="shared" si="69"/>
        <v/>
      </c>
      <c r="Z135" s="26" t="str">
        <f>IF(U135="","",IF(AND(I135=FALSE,J135="No"),Z134,IF(AND(M134&lt;&gt;0,N134="Yes"),ROUND(-PMT(LOOKUP(W134,'Interest Rates'!$A$5:$A$302,'Interest Rates'!$D$5:$D$302)/12,($D$10-T135+1),U135),0),IF(I135=TRUE,Z134,ROUND(-PMT(VLOOKUP(O135,$A$14:$D$28,4,FALSE)/12,($D$10-T135+1),U135),0)))))</f>
        <v/>
      </c>
      <c r="AA135" s="26" t="str">
        <f t="shared" si="70"/>
        <v/>
      </c>
      <c r="AB135" s="26" t="str">
        <f t="shared" si="71"/>
        <v/>
      </c>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v>2627</v>
      </c>
      <c r="BD135" s="47" t="s">
        <v>674</v>
      </c>
    </row>
    <row r="136" spans="2:56" x14ac:dyDescent="0.3">
      <c r="B136" s="26"/>
      <c r="C136" s="26"/>
      <c r="D136" s="26"/>
      <c r="E136" s="26"/>
      <c r="F136" s="26"/>
      <c r="G136" s="26"/>
      <c r="H136" s="38" t="str">
        <f t="shared" si="56"/>
        <v/>
      </c>
      <c r="I136" s="26" t="str">
        <f t="shared" si="62"/>
        <v/>
      </c>
      <c r="J136" s="31" t="e">
        <f t="shared" si="57"/>
        <v>#VALUE!</v>
      </c>
      <c r="K136" s="26" t="str">
        <f t="shared" si="63"/>
        <v/>
      </c>
      <c r="L136" s="26" t="str">
        <f>IF(H136="","",COUNT($M$3:M136))</f>
        <v/>
      </c>
      <c r="M136" s="26" t="str">
        <f t="shared" si="64"/>
        <v/>
      </c>
      <c r="N136" s="31" t="e">
        <f t="shared" si="58"/>
        <v>#VALUE!</v>
      </c>
      <c r="O136" s="31" t="str">
        <f>IF(H136="","",IF(I136=TRUE,"",COUNTIF($I$2:I136,FALSE)+1))</f>
        <v/>
      </c>
      <c r="P136" s="26"/>
      <c r="Q136" s="31">
        <v>135</v>
      </c>
      <c r="R136" s="26" t="str">
        <f t="shared" si="65"/>
        <v/>
      </c>
      <c r="S136" s="39" t="str">
        <f t="shared" si="61"/>
        <v xml:space="preserve">Year </v>
      </c>
      <c r="T136" s="26">
        <f t="shared" si="59"/>
        <v>135</v>
      </c>
      <c r="U136" s="26" t="str">
        <f t="shared" si="66"/>
        <v/>
      </c>
      <c r="V136" s="26" t="str">
        <f t="shared" si="60"/>
        <v>Month 135</v>
      </c>
      <c r="W136" s="40" t="e">
        <f t="shared" si="67"/>
        <v>#VALUE!</v>
      </c>
      <c r="X136" s="26" t="str">
        <f t="shared" si="68"/>
        <v/>
      </c>
      <c r="Y136" s="26" t="str">
        <f t="shared" si="69"/>
        <v/>
      </c>
      <c r="Z136" s="26" t="str">
        <f>IF(U136="","",IF(AND(I136=FALSE,J136="No"),Z135,IF(AND(M135&lt;&gt;0,N135="Yes"),ROUND(-PMT(LOOKUP(W135,'Interest Rates'!$A$5:$A$302,'Interest Rates'!$D$5:$D$302)/12,($D$10-T136+1),U136),0),IF(I136=TRUE,Z135,ROUND(-PMT(VLOOKUP(O136,$A$14:$D$28,4,FALSE)/12,($D$10-T136+1),U136),0)))))</f>
        <v/>
      </c>
      <c r="AA136" s="26" t="str">
        <f t="shared" si="70"/>
        <v/>
      </c>
      <c r="AB136" s="26" t="str">
        <f t="shared" si="71"/>
        <v/>
      </c>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v>2629</v>
      </c>
      <c r="BD136" s="47" t="s">
        <v>1702</v>
      </c>
    </row>
    <row r="137" spans="2:56" x14ac:dyDescent="0.3">
      <c r="B137" s="26"/>
      <c r="C137" s="26"/>
      <c r="D137" s="26"/>
      <c r="E137" s="26"/>
      <c r="F137" s="26"/>
      <c r="G137" s="26"/>
      <c r="H137" s="38" t="str">
        <f t="shared" si="56"/>
        <v/>
      </c>
      <c r="I137" s="26" t="str">
        <f t="shared" si="62"/>
        <v/>
      </c>
      <c r="J137" s="31" t="e">
        <f t="shared" si="57"/>
        <v>#VALUE!</v>
      </c>
      <c r="K137" s="26" t="str">
        <f t="shared" si="63"/>
        <v/>
      </c>
      <c r="L137" s="26" t="str">
        <f>IF(H137="","",COUNT($M$3:M137))</f>
        <v/>
      </c>
      <c r="M137" s="26" t="str">
        <f t="shared" si="64"/>
        <v/>
      </c>
      <c r="N137" s="31" t="e">
        <f t="shared" si="58"/>
        <v>#VALUE!</v>
      </c>
      <c r="O137" s="31" t="str">
        <f>IF(H137="","",IF(I137=TRUE,"",COUNTIF($I$2:I137,FALSE)+1))</f>
        <v/>
      </c>
      <c r="P137" s="26"/>
      <c r="Q137" s="31">
        <v>136</v>
      </c>
      <c r="R137" s="26" t="str">
        <f t="shared" si="65"/>
        <v/>
      </c>
      <c r="S137" s="39" t="str">
        <f t="shared" si="61"/>
        <v xml:space="preserve">Year </v>
      </c>
      <c r="T137" s="26">
        <f t="shared" si="59"/>
        <v>136</v>
      </c>
      <c r="U137" s="26" t="str">
        <f t="shared" si="66"/>
        <v/>
      </c>
      <c r="V137" s="26" t="str">
        <f t="shared" si="60"/>
        <v>Month 136</v>
      </c>
      <c r="W137" s="40" t="e">
        <f t="shared" si="67"/>
        <v>#VALUE!</v>
      </c>
      <c r="X137" s="26" t="str">
        <f t="shared" si="68"/>
        <v/>
      </c>
      <c r="Y137" s="26" t="str">
        <f t="shared" si="69"/>
        <v/>
      </c>
      <c r="Z137" s="26" t="str">
        <f>IF(U137="","",IF(AND(I137=FALSE,J137="No"),Z136,IF(AND(M136&lt;&gt;0,N136="Yes"),ROUND(-PMT(LOOKUP(W136,'Interest Rates'!$A$5:$A$302,'Interest Rates'!$D$5:$D$302)/12,($D$10-T137+1),U137),0),IF(I137=TRUE,Z136,ROUND(-PMT(VLOOKUP(O137,$A$14:$D$28,4,FALSE)/12,($D$10-T137+1),U137),0)))))</f>
        <v/>
      </c>
      <c r="AA137" s="26" t="str">
        <f t="shared" si="70"/>
        <v/>
      </c>
      <c r="AB137" s="26" t="str">
        <f t="shared" si="71"/>
        <v/>
      </c>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v>2632</v>
      </c>
      <c r="BD137" s="47" t="s">
        <v>679</v>
      </c>
    </row>
    <row r="138" spans="2:56" x14ac:dyDescent="0.3">
      <c r="B138" s="26"/>
      <c r="C138" s="26"/>
      <c r="D138" s="26"/>
      <c r="E138" s="26"/>
      <c r="F138" s="26"/>
      <c r="G138" s="26"/>
      <c r="H138" s="38" t="str">
        <f t="shared" si="56"/>
        <v/>
      </c>
      <c r="I138" s="26" t="str">
        <f t="shared" si="62"/>
        <v/>
      </c>
      <c r="J138" s="31" t="e">
        <f t="shared" si="57"/>
        <v>#VALUE!</v>
      </c>
      <c r="K138" s="26" t="str">
        <f t="shared" si="63"/>
        <v/>
      </c>
      <c r="L138" s="26" t="str">
        <f>IF(H138="","",COUNT($M$3:M138))</f>
        <v/>
      </c>
      <c r="M138" s="26" t="str">
        <f t="shared" si="64"/>
        <v/>
      </c>
      <c r="N138" s="31" t="e">
        <f t="shared" si="58"/>
        <v>#VALUE!</v>
      </c>
      <c r="O138" s="31" t="str">
        <f>IF(H138="","",IF(I138=TRUE,"",COUNTIF($I$2:I138,FALSE)+1))</f>
        <v/>
      </c>
      <c r="P138" s="26"/>
      <c r="Q138" s="31">
        <v>137</v>
      </c>
      <c r="R138" s="26" t="str">
        <f t="shared" si="65"/>
        <v/>
      </c>
      <c r="S138" s="39" t="str">
        <f t="shared" si="61"/>
        <v xml:space="preserve">Year </v>
      </c>
      <c r="T138" s="26">
        <f t="shared" si="59"/>
        <v>137</v>
      </c>
      <c r="U138" s="26" t="str">
        <f t="shared" si="66"/>
        <v/>
      </c>
      <c r="V138" s="26" t="str">
        <f t="shared" si="60"/>
        <v>Month 137</v>
      </c>
      <c r="W138" s="40" t="e">
        <f t="shared" si="67"/>
        <v>#VALUE!</v>
      </c>
      <c r="X138" s="26" t="str">
        <f t="shared" si="68"/>
        <v/>
      </c>
      <c r="Y138" s="26" t="str">
        <f t="shared" si="69"/>
        <v/>
      </c>
      <c r="Z138" s="26" t="str">
        <f>IF(U138="","",IF(AND(I138=FALSE,J138="No"),Z137,IF(AND(M137&lt;&gt;0,N137="Yes"),ROUND(-PMT(LOOKUP(W137,'Interest Rates'!$A$5:$A$302,'Interest Rates'!$D$5:$D$302)/12,($D$10-T138+1),U138),0),IF(I138=TRUE,Z137,ROUND(-PMT(VLOOKUP(O138,$A$14:$D$28,4,FALSE)/12,($D$10-T138+1),U138),0)))))</f>
        <v/>
      </c>
      <c r="AA138" s="26" t="str">
        <f t="shared" si="70"/>
        <v/>
      </c>
      <c r="AB138" s="26" t="str">
        <f t="shared" si="71"/>
        <v/>
      </c>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v>2643</v>
      </c>
      <c r="BD138" s="47" t="s">
        <v>684</v>
      </c>
    </row>
    <row r="139" spans="2:56" x14ac:dyDescent="0.3">
      <c r="B139" s="26"/>
      <c r="C139" s="26"/>
      <c r="D139" s="26"/>
      <c r="E139" s="26"/>
      <c r="F139" s="26"/>
      <c r="G139" s="26"/>
      <c r="H139" s="38" t="str">
        <f t="shared" si="56"/>
        <v/>
      </c>
      <c r="I139" s="26" t="str">
        <f t="shared" si="62"/>
        <v/>
      </c>
      <c r="J139" s="31" t="e">
        <f t="shared" si="57"/>
        <v>#VALUE!</v>
      </c>
      <c r="K139" s="26" t="str">
        <f t="shared" si="63"/>
        <v/>
      </c>
      <c r="L139" s="26" t="str">
        <f>IF(H139="","",COUNT($M$3:M139))</f>
        <v/>
      </c>
      <c r="M139" s="26" t="str">
        <f t="shared" si="64"/>
        <v/>
      </c>
      <c r="N139" s="31" t="e">
        <f t="shared" si="58"/>
        <v>#VALUE!</v>
      </c>
      <c r="O139" s="31" t="str">
        <f>IF(H139="","",IF(I139=TRUE,"",COUNTIF($I$2:I139,FALSE)+1))</f>
        <v/>
      </c>
      <c r="P139" s="26"/>
      <c r="Q139" s="31">
        <v>138</v>
      </c>
      <c r="R139" s="26" t="str">
        <f t="shared" si="65"/>
        <v/>
      </c>
      <c r="S139" s="39" t="str">
        <f t="shared" si="61"/>
        <v xml:space="preserve">Year </v>
      </c>
      <c r="T139" s="26">
        <f t="shared" si="59"/>
        <v>138</v>
      </c>
      <c r="U139" s="26" t="str">
        <f t="shared" si="66"/>
        <v/>
      </c>
      <c r="V139" s="26" t="str">
        <f t="shared" si="60"/>
        <v>Month 138</v>
      </c>
      <c r="W139" s="40" t="e">
        <f t="shared" si="67"/>
        <v>#VALUE!</v>
      </c>
      <c r="X139" s="26" t="str">
        <f t="shared" si="68"/>
        <v/>
      </c>
      <c r="Y139" s="26" t="str">
        <f t="shared" si="69"/>
        <v/>
      </c>
      <c r="Z139" s="26" t="str">
        <f>IF(U139="","",IF(AND(I139=FALSE,J139="No"),Z138,IF(AND(M138&lt;&gt;0,N138="Yes"),ROUND(-PMT(LOOKUP(W138,'Interest Rates'!$A$5:$A$302,'Interest Rates'!$D$5:$D$302)/12,($D$10-T139+1),U139),0),IF(I139=TRUE,Z138,ROUND(-PMT(VLOOKUP(O139,$A$14:$D$28,4,FALSE)/12,($D$10-T139+1),U139),0)))))</f>
        <v/>
      </c>
      <c r="AA139" s="26" t="str">
        <f t="shared" si="70"/>
        <v/>
      </c>
      <c r="AB139" s="26" t="str">
        <f t="shared" si="71"/>
        <v/>
      </c>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v>2648</v>
      </c>
      <c r="BD139" s="47" t="s">
        <v>690</v>
      </c>
    </row>
    <row r="140" spans="2:56" x14ac:dyDescent="0.3">
      <c r="B140" s="26"/>
      <c r="C140" s="26"/>
      <c r="D140" s="26"/>
      <c r="E140" s="26"/>
      <c r="F140" s="26"/>
      <c r="G140" s="26"/>
      <c r="H140" s="38" t="str">
        <f t="shared" si="56"/>
        <v/>
      </c>
      <c r="I140" s="26" t="str">
        <f t="shared" si="62"/>
        <v/>
      </c>
      <c r="J140" s="31" t="e">
        <f t="shared" si="57"/>
        <v>#VALUE!</v>
      </c>
      <c r="K140" s="26" t="str">
        <f t="shared" si="63"/>
        <v/>
      </c>
      <c r="L140" s="26" t="str">
        <f>IF(H140="","",COUNT($M$3:M140))</f>
        <v/>
      </c>
      <c r="M140" s="26" t="str">
        <f t="shared" si="64"/>
        <v/>
      </c>
      <c r="N140" s="31" t="e">
        <f t="shared" si="58"/>
        <v>#VALUE!</v>
      </c>
      <c r="O140" s="31" t="str">
        <f>IF(H140="","",IF(I140=TRUE,"",COUNTIF($I$2:I140,FALSE)+1))</f>
        <v/>
      </c>
      <c r="P140" s="26"/>
      <c r="Q140" s="31">
        <v>139</v>
      </c>
      <c r="R140" s="26" t="str">
        <f t="shared" si="65"/>
        <v/>
      </c>
      <c r="S140" s="39" t="str">
        <f t="shared" si="61"/>
        <v xml:space="preserve">Year </v>
      </c>
      <c r="T140" s="26">
        <f t="shared" si="59"/>
        <v>139</v>
      </c>
      <c r="U140" s="26" t="str">
        <f t="shared" si="66"/>
        <v/>
      </c>
      <c r="V140" s="26" t="str">
        <f t="shared" si="60"/>
        <v>Month 139</v>
      </c>
      <c r="W140" s="40" t="e">
        <f t="shared" si="67"/>
        <v>#VALUE!</v>
      </c>
      <c r="X140" s="26" t="str">
        <f t="shared" si="68"/>
        <v/>
      </c>
      <c r="Y140" s="26" t="str">
        <f t="shared" si="69"/>
        <v/>
      </c>
      <c r="Z140" s="26" t="str">
        <f>IF(U140="","",IF(AND(I140=FALSE,J140="No"),Z139,IF(AND(M139&lt;&gt;0,N139="Yes"),ROUND(-PMT(LOOKUP(W139,'Interest Rates'!$A$5:$A$302,'Interest Rates'!$D$5:$D$302)/12,($D$10-T140+1),U140),0),IF(I140=TRUE,Z139,ROUND(-PMT(VLOOKUP(O140,$A$14:$D$28,4,FALSE)/12,($D$10-T140+1),U140),0)))))</f>
        <v/>
      </c>
      <c r="AA140" s="26" t="str">
        <f t="shared" si="70"/>
        <v/>
      </c>
      <c r="AB140" s="26" t="str">
        <f t="shared" si="71"/>
        <v/>
      </c>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v>2651</v>
      </c>
      <c r="BD140" s="47" t="s">
        <v>696</v>
      </c>
    </row>
    <row r="141" spans="2:56" x14ac:dyDescent="0.3">
      <c r="B141" s="26"/>
      <c r="C141" s="26"/>
      <c r="D141" s="26"/>
      <c r="E141" s="26"/>
      <c r="F141" s="26"/>
      <c r="G141" s="26"/>
      <c r="H141" s="38" t="str">
        <f t="shared" si="56"/>
        <v/>
      </c>
      <c r="I141" s="26" t="str">
        <f t="shared" si="62"/>
        <v/>
      </c>
      <c r="J141" s="31" t="e">
        <f t="shared" si="57"/>
        <v>#VALUE!</v>
      </c>
      <c r="K141" s="26" t="str">
        <f t="shared" si="63"/>
        <v/>
      </c>
      <c r="L141" s="26" t="str">
        <f>IF(H141="","",COUNT($M$3:M141))</f>
        <v/>
      </c>
      <c r="M141" s="26" t="str">
        <f t="shared" si="64"/>
        <v/>
      </c>
      <c r="N141" s="31" t="e">
        <f t="shared" si="58"/>
        <v>#VALUE!</v>
      </c>
      <c r="O141" s="31" t="str">
        <f>IF(H141="","",IF(I141=TRUE,"",COUNTIF($I$2:I141,FALSE)+1))</f>
        <v/>
      </c>
      <c r="P141" s="26"/>
      <c r="Q141" s="31">
        <v>140</v>
      </c>
      <c r="R141" s="26" t="str">
        <f t="shared" si="65"/>
        <v/>
      </c>
      <c r="S141" s="39" t="str">
        <f t="shared" si="61"/>
        <v xml:space="preserve">Year </v>
      </c>
      <c r="T141" s="26">
        <f t="shared" si="59"/>
        <v>140</v>
      </c>
      <c r="U141" s="26" t="str">
        <f t="shared" si="66"/>
        <v/>
      </c>
      <c r="V141" s="26" t="str">
        <f t="shared" si="60"/>
        <v>Month 140</v>
      </c>
      <c r="W141" s="40" t="e">
        <f t="shared" si="67"/>
        <v>#VALUE!</v>
      </c>
      <c r="X141" s="26" t="str">
        <f t="shared" si="68"/>
        <v/>
      </c>
      <c r="Y141" s="26" t="str">
        <f t="shared" si="69"/>
        <v/>
      </c>
      <c r="Z141" s="26" t="str">
        <f>IF(U141="","",IF(AND(I141=FALSE,J141="No"),Z140,IF(AND(M140&lt;&gt;0,N140="Yes"),ROUND(-PMT(LOOKUP(W140,'Interest Rates'!$A$5:$A$302,'Interest Rates'!$D$5:$D$302)/12,($D$10-T141+1),U141),0),IF(I141=TRUE,Z140,ROUND(-PMT(VLOOKUP(O141,$A$14:$D$28,4,FALSE)/12,($D$10-T141+1),U141),0)))))</f>
        <v/>
      </c>
      <c r="AA141" s="26" t="str">
        <f t="shared" si="70"/>
        <v/>
      </c>
      <c r="AB141" s="26" t="str">
        <f t="shared" si="71"/>
        <v/>
      </c>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v>2653</v>
      </c>
      <c r="BD141" s="47" t="s">
        <v>701</v>
      </c>
    </row>
    <row r="142" spans="2:56" x14ac:dyDescent="0.3">
      <c r="B142" s="26"/>
      <c r="C142" s="26"/>
      <c r="D142" s="26"/>
      <c r="E142" s="26"/>
      <c r="F142" s="26"/>
      <c r="G142" s="26"/>
      <c r="H142" s="38" t="str">
        <f t="shared" si="56"/>
        <v/>
      </c>
      <c r="I142" s="26" t="str">
        <f t="shared" si="62"/>
        <v/>
      </c>
      <c r="J142" s="31" t="e">
        <f t="shared" si="57"/>
        <v>#VALUE!</v>
      </c>
      <c r="K142" s="26" t="str">
        <f t="shared" si="63"/>
        <v/>
      </c>
      <c r="L142" s="26" t="str">
        <f>IF(H142="","",COUNT($M$3:M142))</f>
        <v/>
      </c>
      <c r="M142" s="26" t="str">
        <f t="shared" si="64"/>
        <v/>
      </c>
      <c r="N142" s="31" t="e">
        <f t="shared" si="58"/>
        <v>#VALUE!</v>
      </c>
      <c r="O142" s="31" t="str">
        <f>IF(H142="","",IF(I142=TRUE,"",COUNTIF($I$2:I142,FALSE)+1))</f>
        <v/>
      </c>
      <c r="P142" s="26"/>
      <c r="Q142" s="31">
        <v>141</v>
      </c>
      <c r="R142" s="26" t="str">
        <f t="shared" si="65"/>
        <v/>
      </c>
      <c r="S142" s="39" t="str">
        <f t="shared" si="61"/>
        <v xml:space="preserve">Year </v>
      </c>
      <c r="T142" s="26">
        <f t="shared" si="59"/>
        <v>141</v>
      </c>
      <c r="U142" s="26" t="str">
        <f t="shared" si="66"/>
        <v/>
      </c>
      <c r="V142" s="26" t="str">
        <f t="shared" si="60"/>
        <v>Month 141</v>
      </c>
      <c r="W142" s="40" t="e">
        <f t="shared" si="67"/>
        <v>#VALUE!</v>
      </c>
      <c r="X142" s="26" t="str">
        <f t="shared" si="68"/>
        <v/>
      </c>
      <c r="Y142" s="26" t="str">
        <f t="shared" si="69"/>
        <v/>
      </c>
      <c r="Z142" s="26" t="str">
        <f>IF(U142="","",IF(AND(I142=FALSE,J142="No"),Z141,IF(AND(M141&lt;&gt;0,N141="Yes"),ROUND(-PMT(LOOKUP(W141,'Interest Rates'!$A$5:$A$302,'Interest Rates'!$D$5:$D$302)/12,($D$10-T142+1),U142),0),IF(I142=TRUE,Z141,ROUND(-PMT(VLOOKUP(O142,$A$14:$D$28,4,FALSE)/12,($D$10-T142+1),U142),0)))))</f>
        <v/>
      </c>
      <c r="AA142" s="26" t="str">
        <f t="shared" si="70"/>
        <v/>
      </c>
      <c r="AB142" s="26" t="str">
        <f t="shared" si="71"/>
        <v/>
      </c>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v>2659</v>
      </c>
      <c r="BD142" s="47" t="s">
        <v>706</v>
      </c>
    </row>
    <row r="143" spans="2:56" x14ac:dyDescent="0.3">
      <c r="B143" s="26"/>
      <c r="C143" s="26"/>
      <c r="D143" s="26"/>
      <c r="E143" s="26"/>
      <c r="F143" s="26"/>
      <c r="G143" s="26"/>
      <c r="H143" s="38" t="str">
        <f t="shared" si="56"/>
        <v/>
      </c>
      <c r="I143" s="26" t="str">
        <f t="shared" si="62"/>
        <v/>
      </c>
      <c r="J143" s="31" t="e">
        <f t="shared" si="57"/>
        <v>#VALUE!</v>
      </c>
      <c r="K143" s="26" t="str">
        <f t="shared" si="63"/>
        <v/>
      </c>
      <c r="L143" s="26" t="str">
        <f>IF(H143="","",COUNT($M$3:M143))</f>
        <v/>
      </c>
      <c r="M143" s="26" t="str">
        <f t="shared" si="64"/>
        <v/>
      </c>
      <c r="N143" s="31" t="e">
        <f t="shared" si="58"/>
        <v>#VALUE!</v>
      </c>
      <c r="O143" s="31" t="str">
        <f>IF(H143="","",IF(I143=TRUE,"",COUNTIF($I$2:I143,FALSE)+1))</f>
        <v/>
      </c>
      <c r="P143" s="26"/>
      <c r="Q143" s="31">
        <v>142</v>
      </c>
      <c r="R143" s="26" t="str">
        <f t="shared" si="65"/>
        <v/>
      </c>
      <c r="S143" s="39" t="str">
        <f t="shared" si="61"/>
        <v xml:space="preserve">Year </v>
      </c>
      <c r="T143" s="26">
        <f t="shared" si="59"/>
        <v>142</v>
      </c>
      <c r="U143" s="26" t="str">
        <f t="shared" si="66"/>
        <v/>
      </c>
      <c r="V143" s="26" t="str">
        <f t="shared" si="60"/>
        <v>Month 142</v>
      </c>
      <c r="W143" s="40" t="e">
        <f t="shared" si="67"/>
        <v>#VALUE!</v>
      </c>
      <c r="X143" s="26" t="str">
        <f t="shared" si="68"/>
        <v/>
      </c>
      <c r="Y143" s="26" t="str">
        <f t="shared" si="69"/>
        <v/>
      </c>
      <c r="Z143" s="26" t="str">
        <f>IF(U143="","",IF(AND(I143=FALSE,J143="No"),Z142,IF(AND(M142&lt;&gt;0,N142="Yes"),ROUND(-PMT(LOOKUP(W142,'Interest Rates'!$A$5:$A$302,'Interest Rates'!$D$5:$D$302)/12,($D$10-T143+1),U143),0),IF(I143=TRUE,Z142,ROUND(-PMT(VLOOKUP(O143,$A$14:$D$28,4,FALSE)/12,($D$10-T143+1),U143),0)))))</f>
        <v/>
      </c>
      <c r="AA143" s="26" t="str">
        <f t="shared" si="70"/>
        <v/>
      </c>
      <c r="AB143" s="26" t="str">
        <f t="shared" si="71"/>
        <v/>
      </c>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v>2661</v>
      </c>
      <c r="BD143" s="47" t="s">
        <v>707</v>
      </c>
    </row>
    <row r="144" spans="2:56" x14ac:dyDescent="0.3">
      <c r="B144" s="26"/>
      <c r="C144" s="26"/>
      <c r="D144" s="26"/>
      <c r="E144" s="26"/>
      <c r="F144" s="26"/>
      <c r="G144" s="26"/>
      <c r="H144" s="38" t="str">
        <f t="shared" si="56"/>
        <v/>
      </c>
      <c r="I144" s="26" t="str">
        <f t="shared" si="62"/>
        <v/>
      </c>
      <c r="J144" s="31" t="e">
        <f t="shared" si="57"/>
        <v>#VALUE!</v>
      </c>
      <c r="K144" s="26" t="str">
        <f t="shared" si="63"/>
        <v/>
      </c>
      <c r="L144" s="26" t="str">
        <f>IF(H144="","",COUNT($M$3:M144))</f>
        <v/>
      </c>
      <c r="M144" s="26" t="str">
        <f t="shared" si="64"/>
        <v/>
      </c>
      <c r="N144" s="31" t="e">
        <f t="shared" si="58"/>
        <v>#VALUE!</v>
      </c>
      <c r="O144" s="31" t="str">
        <f>IF(H144="","",IF(I144=TRUE,"",COUNTIF($I$2:I144,FALSE)+1))</f>
        <v/>
      </c>
      <c r="P144" s="26"/>
      <c r="Q144" s="31">
        <v>143</v>
      </c>
      <c r="R144" s="26" t="str">
        <f t="shared" si="65"/>
        <v/>
      </c>
      <c r="S144" s="39" t="str">
        <f t="shared" si="61"/>
        <v xml:space="preserve">Year </v>
      </c>
      <c r="T144" s="26">
        <f t="shared" si="59"/>
        <v>143</v>
      </c>
      <c r="U144" s="26" t="str">
        <f t="shared" si="66"/>
        <v/>
      </c>
      <c r="V144" s="26" t="str">
        <f t="shared" si="60"/>
        <v>Month 143</v>
      </c>
      <c r="W144" s="40" t="e">
        <f t="shared" si="67"/>
        <v>#VALUE!</v>
      </c>
      <c r="X144" s="26" t="str">
        <f t="shared" si="68"/>
        <v/>
      </c>
      <c r="Y144" s="26" t="str">
        <f t="shared" si="69"/>
        <v/>
      </c>
      <c r="Z144" s="26" t="str">
        <f>IF(U144="","",IF(AND(I144=FALSE,J144="No"),Z143,IF(AND(M143&lt;&gt;0,N143="Yes"),ROUND(-PMT(LOOKUP(W143,'Interest Rates'!$A$5:$A$302,'Interest Rates'!$D$5:$D$302)/12,($D$10-T144+1),U144),0),IF(I144=TRUE,Z143,ROUND(-PMT(VLOOKUP(O144,$A$14:$D$28,4,FALSE)/12,($D$10-T144+1),U144),0)))))</f>
        <v/>
      </c>
      <c r="AA144" s="26" t="str">
        <f t="shared" si="70"/>
        <v/>
      </c>
      <c r="AB144" s="26" t="str">
        <f t="shared" si="71"/>
        <v/>
      </c>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v>2662</v>
      </c>
      <c r="BD144" s="47" t="s">
        <v>710</v>
      </c>
    </row>
    <row r="145" spans="2:56" x14ac:dyDescent="0.3">
      <c r="B145" s="26"/>
      <c r="C145" s="26"/>
      <c r="D145" s="26"/>
      <c r="E145" s="26"/>
      <c r="F145" s="26"/>
      <c r="G145" s="26"/>
      <c r="H145" s="38" t="str">
        <f t="shared" si="56"/>
        <v/>
      </c>
      <c r="I145" s="26" t="str">
        <f t="shared" si="62"/>
        <v/>
      </c>
      <c r="J145" s="31" t="e">
        <f t="shared" si="57"/>
        <v>#VALUE!</v>
      </c>
      <c r="K145" s="26" t="str">
        <f t="shared" si="63"/>
        <v/>
      </c>
      <c r="L145" s="26" t="str">
        <f>IF(H145="","",COUNT($M$3:M145))</f>
        <v/>
      </c>
      <c r="M145" s="26" t="str">
        <f t="shared" si="64"/>
        <v/>
      </c>
      <c r="N145" s="31" t="e">
        <f t="shared" si="58"/>
        <v>#VALUE!</v>
      </c>
      <c r="O145" s="31" t="str">
        <f>IF(H145="","",IF(I145=TRUE,"",COUNTIF($I$2:I145,FALSE)+1))</f>
        <v/>
      </c>
      <c r="P145" s="26"/>
      <c r="Q145" s="31">
        <v>144</v>
      </c>
      <c r="R145" s="26" t="str">
        <f t="shared" si="65"/>
        <v/>
      </c>
      <c r="S145" s="39" t="str">
        <f t="shared" si="61"/>
        <v xml:space="preserve">Year </v>
      </c>
      <c r="T145" s="26">
        <f t="shared" si="59"/>
        <v>144</v>
      </c>
      <c r="U145" s="26" t="str">
        <f t="shared" si="66"/>
        <v/>
      </c>
      <c r="V145" s="26" t="str">
        <f t="shared" si="60"/>
        <v>Month 144</v>
      </c>
      <c r="W145" s="40" t="e">
        <f t="shared" si="67"/>
        <v>#VALUE!</v>
      </c>
      <c r="X145" s="26" t="str">
        <f t="shared" si="68"/>
        <v/>
      </c>
      <c r="Y145" s="26" t="str">
        <f t="shared" si="69"/>
        <v/>
      </c>
      <c r="Z145" s="26" t="str">
        <f>IF(U145="","",IF(AND(I145=FALSE,J145="No"),Z144,IF(AND(M144&lt;&gt;0,N144="Yes"),ROUND(-PMT(LOOKUP(W144,'Interest Rates'!$A$5:$A$302,'Interest Rates'!$D$5:$D$302)/12,($D$10-T145+1),U145),0),IF(I145=TRUE,Z144,ROUND(-PMT(VLOOKUP(O145,$A$14:$D$28,4,FALSE)/12,($D$10-T145+1),U145),0)))))</f>
        <v/>
      </c>
      <c r="AA145" s="26" t="str">
        <f t="shared" si="70"/>
        <v/>
      </c>
      <c r="AB145" s="26" t="str">
        <f t="shared" si="71"/>
        <v/>
      </c>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v>2672</v>
      </c>
      <c r="BD145" s="47" t="s">
        <v>716</v>
      </c>
    </row>
    <row r="146" spans="2:56" x14ac:dyDescent="0.3">
      <c r="B146" s="26"/>
      <c r="C146" s="26"/>
      <c r="D146" s="26"/>
      <c r="E146" s="26"/>
      <c r="F146" s="26"/>
      <c r="G146" s="26"/>
      <c r="H146" s="38" t="str">
        <f t="shared" si="56"/>
        <v/>
      </c>
      <c r="I146" s="26" t="str">
        <f t="shared" si="62"/>
        <v/>
      </c>
      <c r="J146" s="31" t="e">
        <f t="shared" si="57"/>
        <v>#VALUE!</v>
      </c>
      <c r="K146" s="26" t="str">
        <f t="shared" si="63"/>
        <v/>
      </c>
      <c r="L146" s="26" t="str">
        <f>IF(H146="","",COUNT($M$3:M146))</f>
        <v/>
      </c>
      <c r="M146" s="26" t="str">
        <f t="shared" si="64"/>
        <v/>
      </c>
      <c r="N146" s="31" t="e">
        <f t="shared" si="58"/>
        <v>#VALUE!</v>
      </c>
      <c r="O146" s="31" t="str">
        <f>IF(H146="","",IF(I146=TRUE,"",COUNTIF($I$2:I146,FALSE)+1))</f>
        <v/>
      </c>
      <c r="P146" s="26"/>
      <c r="Q146" s="31">
        <v>145</v>
      </c>
      <c r="R146" s="26" t="str">
        <f t="shared" si="65"/>
        <v/>
      </c>
      <c r="S146" s="39" t="str">
        <f t="shared" si="61"/>
        <v xml:space="preserve">Year </v>
      </c>
      <c r="T146" s="26">
        <f t="shared" si="59"/>
        <v>145</v>
      </c>
      <c r="U146" s="26" t="str">
        <f t="shared" si="66"/>
        <v/>
      </c>
      <c r="V146" s="26" t="str">
        <f t="shared" si="60"/>
        <v>Month 145</v>
      </c>
      <c r="W146" s="40" t="e">
        <f t="shared" si="67"/>
        <v>#VALUE!</v>
      </c>
      <c r="X146" s="26" t="str">
        <f t="shared" si="68"/>
        <v/>
      </c>
      <c r="Y146" s="26" t="str">
        <f t="shared" si="69"/>
        <v/>
      </c>
      <c r="Z146" s="26" t="str">
        <f>IF(U146="","",IF(AND(I146=FALSE,J146="No"),Z145,IF(AND(M145&lt;&gt;0,N145="Yes"),ROUND(-PMT(LOOKUP(W145,'Interest Rates'!$A$5:$A$302,'Interest Rates'!$D$5:$D$302)/12,($D$10-T146+1),U146),0),IF(I146=TRUE,Z145,ROUND(-PMT(VLOOKUP(O146,$A$14:$D$28,4,FALSE)/12,($D$10-T146+1),U146),0)))))</f>
        <v/>
      </c>
      <c r="AA146" s="26" t="str">
        <f t="shared" si="70"/>
        <v/>
      </c>
      <c r="AB146" s="26" t="str">
        <f t="shared" si="71"/>
        <v/>
      </c>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v>2674</v>
      </c>
      <c r="BD146" s="47" t="s">
        <v>722</v>
      </c>
    </row>
    <row r="147" spans="2:56" x14ac:dyDescent="0.3">
      <c r="B147" s="26"/>
      <c r="C147" s="26"/>
      <c r="D147" s="26"/>
      <c r="E147" s="26"/>
      <c r="F147" s="26"/>
      <c r="G147" s="26"/>
      <c r="H147" s="38" t="str">
        <f t="shared" si="56"/>
        <v/>
      </c>
      <c r="I147" s="26" t="str">
        <f t="shared" si="62"/>
        <v/>
      </c>
      <c r="J147" s="31" t="e">
        <f t="shared" si="57"/>
        <v>#VALUE!</v>
      </c>
      <c r="K147" s="26" t="str">
        <f t="shared" si="63"/>
        <v/>
      </c>
      <c r="L147" s="26" t="str">
        <f>IF(H147="","",COUNT($M$3:M147))</f>
        <v/>
      </c>
      <c r="M147" s="26" t="str">
        <f t="shared" si="64"/>
        <v/>
      </c>
      <c r="N147" s="31" t="e">
        <f t="shared" si="58"/>
        <v>#VALUE!</v>
      </c>
      <c r="O147" s="31" t="str">
        <f>IF(H147="","",IF(I147=TRUE,"",COUNTIF($I$2:I147,FALSE)+1))</f>
        <v/>
      </c>
      <c r="P147" s="26"/>
      <c r="Q147" s="31">
        <v>146</v>
      </c>
      <c r="R147" s="26" t="str">
        <f t="shared" si="65"/>
        <v/>
      </c>
      <c r="S147" s="39" t="str">
        <f t="shared" si="61"/>
        <v xml:space="preserve">Year </v>
      </c>
      <c r="T147" s="26">
        <f t="shared" si="59"/>
        <v>146</v>
      </c>
      <c r="U147" s="26" t="str">
        <f t="shared" si="66"/>
        <v/>
      </c>
      <c r="V147" s="26" t="str">
        <f t="shared" si="60"/>
        <v>Month 146</v>
      </c>
      <c r="W147" s="40" t="e">
        <f t="shared" si="67"/>
        <v>#VALUE!</v>
      </c>
      <c r="X147" s="26" t="str">
        <f t="shared" si="68"/>
        <v/>
      </c>
      <c r="Y147" s="26" t="str">
        <f t="shared" si="69"/>
        <v/>
      </c>
      <c r="Z147" s="26" t="str">
        <f>IF(U147="","",IF(AND(I147=FALSE,J147="No"),Z146,IF(AND(M146&lt;&gt;0,N146="Yes"),ROUND(-PMT(LOOKUP(W146,'Interest Rates'!$A$5:$A$302,'Interest Rates'!$D$5:$D$302)/12,($D$10-T147+1),U147),0),IF(I147=TRUE,Z146,ROUND(-PMT(VLOOKUP(O147,$A$14:$D$28,4,FALSE)/12,($D$10-T147+1),U147),0)))))</f>
        <v/>
      </c>
      <c r="AA147" s="26" t="str">
        <f t="shared" si="70"/>
        <v/>
      </c>
      <c r="AB147" s="26" t="str">
        <f t="shared" si="71"/>
        <v/>
      </c>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v>2677</v>
      </c>
      <c r="BD147" s="47" t="s">
        <v>727</v>
      </c>
    </row>
    <row r="148" spans="2:56" x14ac:dyDescent="0.3">
      <c r="B148" s="26"/>
      <c r="C148" s="26"/>
      <c r="D148" s="26"/>
      <c r="E148" s="26"/>
      <c r="F148" s="26"/>
      <c r="G148" s="26"/>
      <c r="H148" s="38" t="str">
        <f t="shared" si="56"/>
        <v/>
      </c>
      <c r="I148" s="26" t="str">
        <f t="shared" si="62"/>
        <v/>
      </c>
      <c r="J148" s="31" t="e">
        <f t="shared" si="57"/>
        <v>#VALUE!</v>
      </c>
      <c r="K148" s="26" t="str">
        <f t="shared" si="63"/>
        <v/>
      </c>
      <c r="L148" s="26" t="str">
        <f>IF(H148="","",COUNT($M$3:M148))</f>
        <v/>
      </c>
      <c r="M148" s="26" t="str">
        <f t="shared" si="64"/>
        <v/>
      </c>
      <c r="N148" s="31" t="e">
        <f t="shared" si="58"/>
        <v>#VALUE!</v>
      </c>
      <c r="O148" s="31" t="str">
        <f>IF(H148="","",IF(I148=TRUE,"",COUNTIF($I$2:I148,FALSE)+1))</f>
        <v/>
      </c>
      <c r="P148" s="26"/>
      <c r="Q148" s="31">
        <v>147</v>
      </c>
      <c r="R148" s="26" t="str">
        <f t="shared" si="65"/>
        <v/>
      </c>
      <c r="S148" s="39" t="str">
        <f t="shared" si="61"/>
        <v xml:space="preserve">Year </v>
      </c>
      <c r="T148" s="26">
        <f t="shared" si="59"/>
        <v>147</v>
      </c>
      <c r="U148" s="26" t="str">
        <f t="shared" si="66"/>
        <v/>
      </c>
      <c r="V148" s="26" t="str">
        <f t="shared" si="60"/>
        <v>Month 147</v>
      </c>
      <c r="W148" s="40" t="e">
        <f t="shared" si="67"/>
        <v>#VALUE!</v>
      </c>
      <c r="X148" s="26" t="str">
        <f t="shared" si="68"/>
        <v/>
      </c>
      <c r="Y148" s="26" t="str">
        <f t="shared" si="69"/>
        <v/>
      </c>
      <c r="Z148" s="26" t="str">
        <f>IF(U148="","",IF(AND(I148=FALSE,J148="No"),Z147,IF(AND(M147&lt;&gt;0,N147="Yes"),ROUND(-PMT(LOOKUP(W147,'Interest Rates'!$A$5:$A$302,'Interest Rates'!$D$5:$D$302)/12,($D$10-T148+1),U148),0),IF(I148=TRUE,Z147,ROUND(-PMT(VLOOKUP(O148,$A$14:$D$28,4,FALSE)/12,($D$10-T148+1),U148),0)))))</f>
        <v/>
      </c>
      <c r="AA148" s="26" t="str">
        <f t="shared" si="70"/>
        <v/>
      </c>
      <c r="AB148" s="26" t="str">
        <f t="shared" si="71"/>
        <v/>
      </c>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v>2680</v>
      </c>
      <c r="BD148" s="47" t="s">
        <v>728</v>
      </c>
    </row>
    <row r="149" spans="2:56" x14ac:dyDescent="0.3">
      <c r="B149" s="26"/>
      <c r="C149" s="26"/>
      <c r="D149" s="26"/>
      <c r="E149" s="26"/>
      <c r="F149" s="26"/>
      <c r="G149" s="26"/>
      <c r="H149" s="38" t="str">
        <f t="shared" si="56"/>
        <v/>
      </c>
      <c r="I149" s="26" t="str">
        <f t="shared" si="62"/>
        <v/>
      </c>
      <c r="J149" s="31" t="e">
        <f t="shared" si="57"/>
        <v>#VALUE!</v>
      </c>
      <c r="K149" s="26" t="str">
        <f t="shared" si="63"/>
        <v/>
      </c>
      <c r="L149" s="26" t="str">
        <f>IF(H149="","",COUNT($M$3:M149))</f>
        <v/>
      </c>
      <c r="M149" s="26" t="str">
        <f t="shared" si="64"/>
        <v/>
      </c>
      <c r="N149" s="31" t="e">
        <f t="shared" si="58"/>
        <v>#VALUE!</v>
      </c>
      <c r="O149" s="31" t="str">
        <f>IF(H149="","",IF(I149=TRUE,"",COUNTIF($I$2:I149,FALSE)+1))</f>
        <v/>
      </c>
      <c r="P149" s="26"/>
      <c r="Q149" s="31">
        <v>148</v>
      </c>
      <c r="R149" s="26" t="str">
        <f t="shared" si="65"/>
        <v/>
      </c>
      <c r="S149" s="39" t="str">
        <f t="shared" si="61"/>
        <v xml:space="preserve">Year </v>
      </c>
      <c r="T149" s="26">
        <f t="shared" si="59"/>
        <v>148</v>
      </c>
      <c r="U149" s="26" t="str">
        <f t="shared" si="66"/>
        <v/>
      </c>
      <c r="V149" s="26" t="str">
        <f t="shared" si="60"/>
        <v>Month 148</v>
      </c>
      <c r="W149" s="40" t="e">
        <f t="shared" si="67"/>
        <v>#VALUE!</v>
      </c>
      <c r="X149" s="26" t="str">
        <f t="shared" si="68"/>
        <v/>
      </c>
      <c r="Y149" s="26" t="str">
        <f t="shared" si="69"/>
        <v/>
      </c>
      <c r="Z149" s="26" t="str">
        <f>IF(U149="","",IF(AND(I149=FALSE,J149="No"),Z148,IF(AND(M148&lt;&gt;0,N148="Yes"),ROUND(-PMT(LOOKUP(W148,'Interest Rates'!$A$5:$A$302,'Interest Rates'!$D$5:$D$302)/12,($D$10-T149+1),U149),0),IF(I149=TRUE,Z148,ROUND(-PMT(VLOOKUP(O149,$A$14:$D$28,4,FALSE)/12,($D$10-T149+1),U149),0)))))</f>
        <v/>
      </c>
      <c r="AA149" s="26" t="str">
        <f t="shared" si="70"/>
        <v/>
      </c>
      <c r="AB149" s="26" t="str">
        <f t="shared" si="71"/>
        <v/>
      </c>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v>2682</v>
      </c>
      <c r="BD149" s="47" t="s">
        <v>733</v>
      </c>
    </row>
    <row r="150" spans="2:56" x14ac:dyDescent="0.3">
      <c r="B150" s="26"/>
      <c r="C150" s="26"/>
      <c r="D150" s="26"/>
      <c r="E150" s="26"/>
      <c r="F150" s="26"/>
      <c r="G150" s="26"/>
      <c r="H150" s="38" t="str">
        <f t="shared" si="56"/>
        <v/>
      </c>
      <c r="I150" s="26" t="str">
        <f t="shared" si="62"/>
        <v/>
      </c>
      <c r="J150" s="31" t="e">
        <f t="shared" si="57"/>
        <v>#VALUE!</v>
      </c>
      <c r="K150" s="26" t="str">
        <f t="shared" si="63"/>
        <v/>
      </c>
      <c r="L150" s="26" t="str">
        <f>IF(H150="","",COUNT($M$3:M150))</f>
        <v/>
      </c>
      <c r="M150" s="26" t="str">
        <f t="shared" si="64"/>
        <v/>
      </c>
      <c r="N150" s="31" t="e">
        <f t="shared" si="58"/>
        <v>#VALUE!</v>
      </c>
      <c r="O150" s="31" t="str">
        <f>IF(H150="","",IF(I150=TRUE,"",COUNTIF($I$2:I150,FALSE)+1))</f>
        <v/>
      </c>
      <c r="P150" s="26"/>
      <c r="Q150" s="31">
        <v>149</v>
      </c>
      <c r="R150" s="26" t="str">
        <f t="shared" si="65"/>
        <v/>
      </c>
      <c r="S150" s="39" t="str">
        <f t="shared" si="61"/>
        <v xml:space="preserve">Year </v>
      </c>
      <c r="T150" s="26">
        <f t="shared" si="59"/>
        <v>149</v>
      </c>
      <c r="U150" s="26" t="str">
        <f t="shared" si="66"/>
        <v/>
      </c>
      <c r="V150" s="26" t="str">
        <f t="shared" si="60"/>
        <v>Month 149</v>
      </c>
      <c r="W150" s="40" t="e">
        <f t="shared" si="67"/>
        <v>#VALUE!</v>
      </c>
      <c r="X150" s="26" t="str">
        <f t="shared" si="68"/>
        <v/>
      </c>
      <c r="Y150" s="26" t="str">
        <f t="shared" si="69"/>
        <v/>
      </c>
      <c r="Z150" s="26" t="str">
        <f>IF(U150="","",IF(AND(I150=FALSE,J150="No"),Z149,IF(AND(M149&lt;&gt;0,N149="Yes"),ROUND(-PMT(LOOKUP(W149,'Interest Rates'!$A$5:$A$302,'Interest Rates'!$D$5:$D$302)/12,($D$10-T150+1),U150),0),IF(I150=TRUE,Z149,ROUND(-PMT(VLOOKUP(O150,$A$14:$D$28,4,FALSE)/12,($D$10-T150+1),U150),0)))))</f>
        <v/>
      </c>
      <c r="AA150" s="26" t="str">
        <f t="shared" si="70"/>
        <v/>
      </c>
      <c r="AB150" s="26" t="str">
        <f t="shared" si="71"/>
        <v/>
      </c>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v>2689</v>
      </c>
      <c r="BD150" s="47" t="s">
        <v>1703</v>
      </c>
    </row>
    <row r="151" spans="2:56" x14ac:dyDescent="0.3">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v>2692</v>
      </c>
      <c r="BD151" s="47" t="s">
        <v>1704</v>
      </c>
    </row>
    <row r="152" spans="2:56" x14ac:dyDescent="0.3">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v>3010</v>
      </c>
      <c r="BD152" s="47" t="s">
        <v>1705</v>
      </c>
    </row>
    <row r="153" spans="2:56" x14ac:dyDescent="0.3">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v>3015</v>
      </c>
      <c r="BD153" s="47" t="s">
        <v>1706</v>
      </c>
    </row>
    <row r="154" spans="2:56" x14ac:dyDescent="0.3">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v>3020</v>
      </c>
      <c r="BD154" s="47" t="s">
        <v>1707</v>
      </c>
    </row>
    <row r="155" spans="2:56" x14ac:dyDescent="0.3">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v>3022</v>
      </c>
      <c r="BD155" s="47" t="s">
        <v>1708</v>
      </c>
    </row>
    <row r="156" spans="2:56" x14ac:dyDescent="0.3">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v>3023</v>
      </c>
      <c r="BD156" s="47" t="s">
        <v>1709</v>
      </c>
    </row>
    <row r="157" spans="2:56" x14ac:dyDescent="0.3">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v>3027</v>
      </c>
      <c r="BD157" s="47" t="s">
        <v>1710</v>
      </c>
    </row>
    <row r="158" spans="2:56" x14ac:dyDescent="0.3">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v>3029</v>
      </c>
      <c r="BD158" s="47" t="s">
        <v>1711</v>
      </c>
    </row>
    <row r="159" spans="2:56" x14ac:dyDescent="0.3">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v>3032</v>
      </c>
      <c r="BD159" s="47" t="s">
        <v>1712</v>
      </c>
    </row>
    <row r="160" spans="2:56" x14ac:dyDescent="0.3">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v>3033</v>
      </c>
      <c r="BD160" s="47" t="s">
        <v>1713</v>
      </c>
    </row>
    <row r="161" spans="2:56" x14ac:dyDescent="0.3">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v>3034</v>
      </c>
      <c r="BD161" s="47" t="s">
        <v>1714</v>
      </c>
    </row>
    <row r="162" spans="2:56" x14ac:dyDescent="0.3">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v>3035</v>
      </c>
      <c r="BD162" s="47" t="s">
        <v>1715</v>
      </c>
    </row>
    <row r="163" spans="2:56" x14ac:dyDescent="0.3">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v>3037</v>
      </c>
      <c r="BD163" s="47" t="s">
        <v>1716</v>
      </c>
    </row>
    <row r="164" spans="2:56" x14ac:dyDescent="0.3">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v>3042</v>
      </c>
      <c r="BD164" s="47" t="s">
        <v>1717</v>
      </c>
    </row>
    <row r="165" spans="2:56" x14ac:dyDescent="0.3">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v>3043</v>
      </c>
      <c r="BD165" s="47" t="s">
        <v>1718</v>
      </c>
    </row>
    <row r="166" spans="2:56" x14ac:dyDescent="0.3">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v>3049</v>
      </c>
      <c r="BD166" s="47" t="s">
        <v>1719</v>
      </c>
    </row>
    <row r="167" spans="2:56" x14ac:dyDescent="0.3">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v>3050</v>
      </c>
      <c r="BD167" s="47" t="s">
        <v>1720</v>
      </c>
    </row>
    <row r="168" spans="2:56" x14ac:dyDescent="0.3">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v>3052</v>
      </c>
      <c r="BD168" s="47" t="s">
        <v>1721</v>
      </c>
    </row>
    <row r="169" spans="2:56" x14ac:dyDescent="0.3">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v>3053</v>
      </c>
      <c r="BD169" s="47" t="s">
        <v>1722</v>
      </c>
    </row>
    <row r="170" spans="2:56" x14ac:dyDescent="0.3">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v>3054</v>
      </c>
      <c r="BD170" s="47" t="s">
        <v>1723</v>
      </c>
    </row>
    <row r="171" spans="2:56" x14ac:dyDescent="0.3">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v>3055</v>
      </c>
      <c r="BD171" s="47" t="s">
        <v>1724</v>
      </c>
    </row>
    <row r="172" spans="2:56" x14ac:dyDescent="0.3">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v>3057</v>
      </c>
      <c r="BD172" s="47" t="s">
        <v>1725</v>
      </c>
    </row>
    <row r="173" spans="2:56" x14ac:dyDescent="0.3">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v>3061</v>
      </c>
      <c r="BD173" s="47" t="s">
        <v>1726</v>
      </c>
    </row>
    <row r="174" spans="2:56" x14ac:dyDescent="0.3">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v>3062</v>
      </c>
      <c r="BD174" s="47" t="s">
        <v>1727</v>
      </c>
    </row>
    <row r="175" spans="2:56" x14ac:dyDescent="0.3">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v>3067</v>
      </c>
      <c r="BD175" s="47" t="s">
        <v>1728</v>
      </c>
    </row>
    <row r="176" spans="2:56" x14ac:dyDescent="0.3">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v>3069</v>
      </c>
      <c r="BD176" s="47" t="s">
        <v>1729</v>
      </c>
    </row>
    <row r="177" spans="2:56" x14ac:dyDescent="0.3">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v>3072</v>
      </c>
      <c r="BD177" s="47" t="s">
        <v>1730</v>
      </c>
    </row>
    <row r="178" spans="2:56" x14ac:dyDescent="0.3">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v>3073</v>
      </c>
      <c r="BD178" s="47" t="s">
        <v>1731</v>
      </c>
    </row>
    <row r="179" spans="2:56" x14ac:dyDescent="0.3">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v>3081</v>
      </c>
      <c r="BD179" s="47" t="s">
        <v>1732</v>
      </c>
    </row>
    <row r="180" spans="2:56" x14ac:dyDescent="0.3">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v>3082</v>
      </c>
      <c r="BD180" s="47" t="s">
        <v>1733</v>
      </c>
    </row>
    <row r="181" spans="2:56" x14ac:dyDescent="0.3">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v>3083</v>
      </c>
      <c r="BD181" s="47" t="s">
        <v>1734</v>
      </c>
    </row>
    <row r="182" spans="2:56" x14ac:dyDescent="0.3">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v>3084</v>
      </c>
      <c r="BD182" s="47" t="s">
        <v>1735</v>
      </c>
    </row>
    <row r="183" spans="2:56" x14ac:dyDescent="0.3">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v>3088</v>
      </c>
      <c r="BD183" s="47" t="s">
        <v>1736</v>
      </c>
    </row>
    <row r="184" spans="2:56" x14ac:dyDescent="0.3">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v>3089</v>
      </c>
      <c r="BD184" s="47" t="s">
        <v>1737</v>
      </c>
    </row>
    <row r="185" spans="2:56" x14ac:dyDescent="0.3">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v>3090</v>
      </c>
      <c r="BD185" s="47" t="s">
        <v>1738</v>
      </c>
    </row>
    <row r="186" spans="2:56" x14ac:dyDescent="0.3">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v>3091</v>
      </c>
      <c r="BD186" s="47" t="s">
        <v>1739</v>
      </c>
    </row>
    <row r="187" spans="2:56" x14ac:dyDescent="0.3">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v>3092</v>
      </c>
      <c r="BD187" s="47" t="s">
        <v>1740</v>
      </c>
    </row>
    <row r="188" spans="2:56" x14ac:dyDescent="0.3">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v>3106</v>
      </c>
      <c r="BD188" s="47" t="s">
        <v>1741</v>
      </c>
    </row>
    <row r="189" spans="2:56" x14ac:dyDescent="0.3">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v>3108</v>
      </c>
      <c r="BD189" s="47" t="s">
        <v>1742</v>
      </c>
    </row>
    <row r="190" spans="2:56" x14ac:dyDescent="0.3">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v>3109</v>
      </c>
      <c r="BD190" s="47" t="s">
        <v>1743</v>
      </c>
    </row>
    <row r="191" spans="2:56" x14ac:dyDescent="0.3">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v>3111</v>
      </c>
      <c r="BD191" s="47" t="s">
        <v>1744</v>
      </c>
    </row>
    <row r="192" spans="2:56" x14ac:dyDescent="0.3">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v>3117</v>
      </c>
      <c r="BD192" s="47" t="s">
        <v>1745</v>
      </c>
    </row>
    <row r="193" spans="2:56" x14ac:dyDescent="0.3">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v>3120</v>
      </c>
      <c r="BD193" s="47" t="s">
        <v>1746</v>
      </c>
    </row>
    <row r="194" spans="2:56" x14ac:dyDescent="0.3">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v>3122</v>
      </c>
      <c r="BD194" s="47" t="s">
        <v>934</v>
      </c>
    </row>
    <row r="195" spans="2:56" x14ac:dyDescent="0.3">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v>3123</v>
      </c>
      <c r="BD195" s="47" t="s">
        <v>1747</v>
      </c>
    </row>
    <row r="196" spans="2:56" x14ac:dyDescent="0.3">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v>3126</v>
      </c>
      <c r="BD196" s="47" t="s">
        <v>1748</v>
      </c>
    </row>
    <row r="197" spans="2:56" x14ac:dyDescent="0.3">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v>3129</v>
      </c>
      <c r="BD197" s="47" t="s">
        <v>1749</v>
      </c>
    </row>
    <row r="198" spans="2:56" x14ac:dyDescent="0.3">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v>3130</v>
      </c>
      <c r="BD198" s="47" t="s">
        <v>1750</v>
      </c>
    </row>
    <row r="199" spans="2:56" x14ac:dyDescent="0.3">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v>3134</v>
      </c>
      <c r="BD199" s="47" t="s">
        <v>1751</v>
      </c>
    </row>
    <row r="200" spans="2:56" x14ac:dyDescent="0.3">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v>3136</v>
      </c>
      <c r="BD200" s="47" t="s">
        <v>1752</v>
      </c>
    </row>
    <row r="201" spans="2:56" x14ac:dyDescent="0.3">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v>3137</v>
      </c>
      <c r="BD201" s="47" t="s">
        <v>1753</v>
      </c>
    </row>
    <row r="202" spans="2:56" x14ac:dyDescent="0.3">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v>3138</v>
      </c>
      <c r="BD202" s="47" t="s">
        <v>1754</v>
      </c>
    </row>
    <row r="203" spans="2:56" x14ac:dyDescent="0.3">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v>3139</v>
      </c>
      <c r="BD203" s="47" t="s">
        <v>1755</v>
      </c>
    </row>
    <row r="204" spans="2:56" x14ac:dyDescent="0.3">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v>3145</v>
      </c>
      <c r="BD204" s="47" t="s">
        <v>1756</v>
      </c>
    </row>
    <row r="205" spans="2:56" x14ac:dyDescent="0.3">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v>3146</v>
      </c>
      <c r="BD205" s="47" t="s">
        <v>1757</v>
      </c>
    </row>
    <row r="206" spans="2:56" x14ac:dyDescent="0.3">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v>3149</v>
      </c>
      <c r="BD206" s="47" t="s">
        <v>1758</v>
      </c>
    </row>
    <row r="207" spans="2:56" x14ac:dyDescent="0.3">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v>3150</v>
      </c>
      <c r="BD207" s="47" t="s">
        <v>1759</v>
      </c>
    </row>
    <row r="208" spans="2:56" x14ac:dyDescent="0.3">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v>3153</v>
      </c>
      <c r="BD208" s="47" t="s">
        <v>1760</v>
      </c>
    </row>
    <row r="209" spans="2:56" x14ac:dyDescent="0.3">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v>3154</v>
      </c>
      <c r="BD209" s="47" t="s">
        <v>1761</v>
      </c>
    </row>
    <row r="210" spans="2:56" x14ac:dyDescent="0.3">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v>3155</v>
      </c>
      <c r="BD210" s="47" t="s">
        <v>1762</v>
      </c>
    </row>
    <row r="211" spans="2:56" x14ac:dyDescent="0.3">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v>3158</v>
      </c>
      <c r="BD211" s="47" t="s">
        <v>1763</v>
      </c>
    </row>
    <row r="212" spans="2:56" x14ac:dyDescent="0.3">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v>3159</v>
      </c>
      <c r="BD212" s="47" t="s">
        <v>1764</v>
      </c>
    </row>
    <row r="213" spans="2:56" x14ac:dyDescent="0.3">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v>3160</v>
      </c>
      <c r="BD213" s="47" t="s">
        <v>1765</v>
      </c>
    </row>
    <row r="214" spans="2:56" x14ac:dyDescent="0.3">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v>3163</v>
      </c>
      <c r="BD214" s="47" t="s">
        <v>1766</v>
      </c>
    </row>
    <row r="215" spans="2:56" x14ac:dyDescent="0.3">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v>3167</v>
      </c>
      <c r="BD215" s="47" t="s">
        <v>1767</v>
      </c>
    </row>
    <row r="216" spans="2:56" x14ac:dyDescent="0.3">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v>3168</v>
      </c>
      <c r="BD216" s="47" t="s">
        <v>1768</v>
      </c>
    </row>
    <row r="217" spans="2:56" x14ac:dyDescent="0.3">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v>3169</v>
      </c>
      <c r="BD217" s="47" t="s">
        <v>1769</v>
      </c>
    </row>
    <row r="218" spans="2:56" x14ac:dyDescent="0.3">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v>3171</v>
      </c>
      <c r="BD218" s="47" t="s">
        <v>1770</v>
      </c>
    </row>
    <row r="219" spans="2:56" x14ac:dyDescent="0.3">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v>3172</v>
      </c>
      <c r="BD219" s="47" t="s">
        <v>1771</v>
      </c>
    </row>
    <row r="220" spans="2:56" x14ac:dyDescent="0.3">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v>3173</v>
      </c>
      <c r="BD220" s="47" t="s">
        <v>1040</v>
      </c>
    </row>
    <row r="221" spans="2:56" x14ac:dyDescent="0.3">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v>3175</v>
      </c>
      <c r="BD221" s="47" t="s">
        <v>1772</v>
      </c>
    </row>
    <row r="222" spans="2:56" x14ac:dyDescent="0.3">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v>3178</v>
      </c>
      <c r="BD222" s="47" t="s">
        <v>1773</v>
      </c>
    </row>
    <row r="223" spans="2:56" x14ac:dyDescent="0.3">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v>3179</v>
      </c>
      <c r="BD223" s="47" t="s">
        <v>1774</v>
      </c>
    </row>
    <row r="224" spans="2:56" x14ac:dyDescent="0.3">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v>3181</v>
      </c>
      <c r="BD224" s="47" t="s">
        <v>1775</v>
      </c>
    </row>
    <row r="225" spans="2:56" x14ac:dyDescent="0.3">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v>3182</v>
      </c>
      <c r="BD225" s="47" t="s">
        <v>1059</v>
      </c>
    </row>
    <row r="226" spans="2:56" x14ac:dyDescent="0.3">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v>3183</v>
      </c>
      <c r="BD226" s="47" t="s">
        <v>1776</v>
      </c>
    </row>
    <row r="227" spans="2:56" x14ac:dyDescent="0.3">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v>3186</v>
      </c>
      <c r="BD227" s="47" t="s">
        <v>1777</v>
      </c>
    </row>
    <row r="228" spans="2:56" x14ac:dyDescent="0.3">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v>3198</v>
      </c>
      <c r="BD228" s="47" t="s">
        <v>1778</v>
      </c>
    </row>
    <row r="229" spans="2:56" x14ac:dyDescent="0.3">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v>3199</v>
      </c>
      <c r="BD229" s="47" t="s">
        <v>1779</v>
      </c>
    </row>
    <row r="230" spans="2:56" x14ac:dyDescent="0.3">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v>3201</v>
      </c>
      <c r="BD230" s="47" t="s">
        <v>1780</v>
      </c>
    </row>
    <row r="231" spans="2:56" x14ac:dyDescent="0.3">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v>3282</v>
      </c>
      <c r="BD231" s="47" t="s">
        <v>1781</v>
      </c>
    </row>
    <row r="232" spans="2:56" x14ac:dyDescent="0.3">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v>3284</v>
      </c>
      <c r="BD232" s="47" t="s">
        <v>1782</v>
      </c>
    </row>
    <row r="233" spans="2:56" x14ac:dyDescent="0.3">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v>3289</v>
      </c>
      <c r="BD233" s="47" t="s">
        <v>1783</v>
      </c>
    </row>
    <row r="234" spans="2:56" x14ac:dyDescent="0.3">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v>3294</v>
      </c>
      <c r="BD234" s="47" t="s">
        <v>1784</v>
      </c>
    </row>
    <row r="235" spans="2:56" x14ac:dyDescent="0.3">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v>3295</v>
      </c>
      <c r="BD235" s="47" t="s">
        <v>1785</v>
      </c>
    </row>
    <row r="236" spans="2:56" x14ac:dyDescent="0.3">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v>3296</v>
      </c>
      <c r="BD236" s="47" t="s">
        <v>1786</v>
      </c>
    </row>
    <row r="237" spans="2:56" x14ac:dyDescent="0.3">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v>3297</v>
      </c>
      <c r="BD237" s="47" t="s">
        <v>1787</v>
      </c>
    </row>
    <row r="238" spans="2:56" x14ac:dyDescent="0.3">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v>3298</v>
      </c>
      <c r="BD238" s="47" t="s">
        <v>1788</v>
      </c>
    </row>
    <row r="239" spans="2:56" x14ac:dyDescent="0.3">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v>3299</v>
      </c>
      <c r="BD239" s="47" t="s">
        <v>1124</v>
      </c>
    </row>
    <row r="240" spans="2:56" x14ac:dyDescent="0.3">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v>3303</v>
      </c>
      <c r="BD240" s="47" t="s">
        <v>1789</v>
      </c>
    </row>
    <row r="241" spans="2:56" x14ac:dyDescent="0.3">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v>3307</v>
      </c>
      <c r="BD241" s="47" t="s">
        <v>1790</v>
      </c>
    </row>
    <row r="242" spans="2:56" x14ac:dyDescent="0.3">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v>3308</v>
      </c>
      <c r="BD242" s="47" t="s">
        <v>1791</v>
      </c>
    </row>
    <row r="243" spans="2:56" x14ac:dyDescent="0.3">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v>3309</v>
      </c>
      <c r="BD243" s="47" t="s">
        <v>1792</v>
      </c>
    </row>
    <row r="244" spans="2:56" x14ac:dyDescent="0.3">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v>3312</v>
      </c>
      <c r="BD244" s="47" t="s">
        <v>1793</v>
      </c>
    </row>
    <row r="245" spans="2:56" x14ac:dyDescent="0.3">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v>3313</v>
      </c>
      <c r="BD245" s="47" t="s">
        <v>1794</v>
      </c>
    </row>
    <row r="246" spans="2:56" x14ac:dyDescent="0.3">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v>3314</v>
      </c>
      <c r="BD246" s="47" t="s">
        <v>1795</v>
      </c>
    </row>
    <row r="247" spans="2:56" x14ac:dyDescent="0.3">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v>3317</v>
      </c>
      <c r="BD247" s="47" t="s">
        <v>1796</v>
      </c>
    </row>
    <row r="248" spans="2:56" x14ac:dyDescent="0.3">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v>3318</v>
      </c>
      <c r="BD248" s="47" t="s">
        <v>1797</v>
      </c>
    </row>
    <row r="249" spans="2:56" x14ac:dyDescent="0.3">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v>3320</v>
      </c>
      <c r="BD249" s="47" t="s">
        <v>1798</v>
      </c>
    </row>
    <row r="250" spans="2:56" x14ac:dyDescent="0.3">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v>3322</v>
      </c>
      <c r="BD250" s="47" t="s">
        <v>1799</v>
      </c>
    </row>
    <row r="251" spans="2:56" x14ac:dyDescent="0.3">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v>3323</v>
      </c>
      <c r="BD251" s="47" t="s">
        <v>1800</v>
      </c>
    </row>
    <row r="252" spans="2:56" x14ac:dyDescent="0.3">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v>3325</v>
      </c>
      <c r="BD252" s="47" t="s">
        <v>1801</v>
      </c>
    </row>
    <row r="253" spans="2:56" x14ac:dyDescent="0.3">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v>3328</v>
      </c>
      <c r="BD253" s="47" t="s">
        <v>1802</v>
      </c>
    </row>
    <row r="254" spans="2:56" x14ac:dyDescent="0.3">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v>3332</v>
      </c>
      <c r="BD254" s="47" t="s">
        <v>1803</v>
      </c>
    </row>
    <row r="255" spans="2:56" x14ac:dyDescent="0.3">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v>3337</v>
      </c>
      <c r="BD255" s="47" t="s">
        <v>1804</v>
      </c>
    </row>
    <row r="256" spans="2:56" x14ac:dyDescent="0.3">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v>3338</v>
      </c>
      <c r="BD256" s="47" t="s">
        <v>1805</v>
      </c>
    </row>
    <row r="257" spans="2:56" x14ac:dyDescent="0.3">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v>3339</v>
      </c>
      <c r="BD257" s="47" t="s">
        <v>1806</v>
      </c>
    </row>
    <row r="258" spans="2:56" x14ac:dyDescent="0.3">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v>3340</v>
      </c>
      <c r="BD258" s="47" t="s">
        <v>1807</v>
      </c>
    </row>
    <row r="259" spans="2:56" x14ac:dyDescent="0.3">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v>3346</v>
      </c>
      <c r="BD259" s="47" t="s">
        <v>1808</v>
      </c>
    </row>
    <row r="260" spans="2:56" x14ac:dyDescent="0.3">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v>3347</v>
      </c>
      <c r="BD260" s="47" t="s">
        <v>1809</v>
      </c>
    </row>
    <row r="261" spans="2:56" x14ac:dyDescent="0.3">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v>3350</v>
      </c>
      <c r="BD261" s="47" t="s">
        <v>1810</v>
      </c>
    </row>
    <row r="262" spans="2:56" x14ac:dyDescent="0.3">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v>3351</v>
      </c>
      <c r="BD262" s="47" t="s">
        <v>1811</v>
      </c>
    </row>
    <row r="263" spans="2:56" x14ac:dyDescent="0.3">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v>3353</v>
      </c>
      <c r="BD263" s="47" t="s">
        <v>1812</v>
      </c>
    </row>
    <row r="264" spans="2:56" x14ac:dyDescent="0.3">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v>3356</v>
      </c>
      <c r="BD264" s="47" t="s">
        <v>1813</v>
      </c>
    </row>
    <row r="265" spans="2:56" x14ac:dyDescent="0.3">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v>3358</v>
      </c>
      <c r="BD265" s="47" t="s">
        <v>1814</v>
      </c>
    </row>
    <row r="266" spans="2:56" x14ac:dyDescent="0.3">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v>3360</v>
      </c>
      <c r="BD266" s="47" t="s">
        <v>1815</v>
      </c>
    </row>
    <row r="267" spans="2:56" x14ac:dyDescent="0.3">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v>3364</v>
      </c>
      <c r="BD267" s="47" t="s">
        <v>1816</v>
      </c>
    </row>
    <row r="268" spans="2:56" x14ac:dyDescent="0.3">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v>3373</v>
      </c>
      <c r="BD268" s="47" t="s">
        <v>1817</v>
      </c>
    </row>
    <row r="269" spans="2:56" x14ac:dyDescent="0.3">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v>3718</v>
      </c>
      <c r="BD269" s="47" t="s">
        <v>1818</v>
      </c>
    </row>
    <row r="270" spans="2:56" x14ac:dyDescent="0.3">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v>3722</v>
      </c>
      <c r="BD270" s="47" t="s">
        <v>1819</v>
      </c>
    </row>
    <row r="271" spans="2:56" x14ac:dyDescent="0.3">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v>3728</v>
      </c>
      <c r="BD271" s="47" t="s">
        <v>1820</v>
      </c>
    </row>
    <row r="272" spans="2:56" x14ac:dyDescent="0.3">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v>3733</v>
      </c>
      <c r="BD272" s="47" t="s">
        <v>1821</v>
      </c>
    </row>
    <row r="273" spans="2:56" x14ac:dyDescent="0.3">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v>3749</v>
      </c>
      <c r="BD273" s="47" t="s">
        <v>1822</v>
      </c>
    </row>
    <row r="274" spans="2:56" x14ac:dyDescent="0.3">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v>3893</v>
      </c>
      <c r="BD274" s="47" t="s">
        <v>1255</v>
      </c>
    </row>
    <row r="275" spans="2:56" x14ac:dyDescent="0.3">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v>3896</v>
      </c>
      <c r="BD275" s="47" t="s">
        <v>1260</v>
      </c>
    </row>
    <row r="276" spans="2:56" x14ac:dyDescent="0.3">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v>3898</v>
      </c>
      <c r="BD276" s="47" t="s">
        <v>1823</v>
      </c>
    </row>
    <row r="277" spans="2:56" x14ac:dyDescent="0.3">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v>3902</v>
      </c>
      <c r="BD277" s="47" t="s">
        <v>1824</v>
      </c>
    </row>
    <row r="278" spans="2:56" x14ac:dyDescent="0.3">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v>3904</v>
      </c>
      <c r="BD278" s="47" t="s">
        <v>1825</v>
      </c>
    </row>
    <row r="279" spans="2:56" x14ac:dyDescent="0.3">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v>3906</v>
      </c>
      <c r="BD279" s="47" t="s">
        <v>1826</v>
      </c>
    </row>
    <row r="280" spans="2:56" x14ac:dyDescent="0.3">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v>3907</v>
      </c>
      <c r="BD280" s="47" t="s">
        <v>1283</v>
      </c>
    </row>
    <row r="281" spans="2:56" x14ac:dyDescent="0.3">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v>3909</v>
      </c>
      <c r="BD281" s="47" t="s">
        <v>1827</v>
      </c>
    </row>
    <row r="282" spans="2:56" x14ac:dyDescent="0.3">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v>3910</v>
      </c>
      <c r="BD282" s="47" t="s">
        <v>1293</v>
      </c>
    </row>
    <row r="283" spans="2:56" x14ac:dyDescent="0.3">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v>3911</v>
      </c>
      <c r="BD283" s="47" t="s">
        <v>1298</v>
      </c>
    </row>
    <row r="284" spans="2:56" x14ac:dyDescent="0.3">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v>3913</v>
      </c>
      <c r="BD284" s="47" t="s">
        <v>1828</v>
      </c>
    </row>
    <row r="285" spans="2:56" x14ac:dyDescent="0.3">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v>3916</v>
      </c>
      <c r="BD285" s="47" t="s">
        <v>1303</v>
      </c>
    </row>
    <row r="286" spans="2:56" x14ac:dyDescent="0.3">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v>3917</v>
      </c>
      <c r="BD286" s="47" t="s">
        <v>1829</v>
      </c>
    </row>
    <row r="287" spans="2:56" x14ac:dyDescent="0.3">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v>3918</v>
      </c>
      <c r="BD287" s="47" t="s">
        <v>1830</v>
      </c>
    </row>
    <row r="288" spans="2:56" x14ac:dyDescent="0.3">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v>3919</v>
      </c>
      <c r="BD288" s="47" t="s">
        <v>1831</v>
      </c>
    </row>
    <row r="289" spans="2:56" x14ac:dyDescent="0.3">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v>3920</v>
      </c>
      <c r="BD289" s="47" t="s">
        <v>1832</v>
      </c>
    </row>
    <row r="290" spans="2:56" x14ac:dyDescent="0.3">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v>4026</v>
      </c>
      <c r="BD290" s="47" t="s">
        <v>1833</v>
      </c>
    </row>
    <row r="291" spans="2:56" x14ac:dyDescent="0.3">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v>4040</v>
      </c>
      <c r="BD291" s="47" t="s">
        <v>1834</v>
      </c>
    </row>
    <row r="292" spans="2:56" x14ac:dyDescent="0.3">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v>4043</v>
      </c>
      <c r="BD292" s="47" t="s">
        <v>1835</v>
      </c>
    </row>
    <row r="293" spans="2:56" x14ac:dyDescent="0.3">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v>4045</v>
      </c>
      <c r="BD293" s="47" t="s">
        <v>1333</v>
      </c>
    </row>
    <row r="294" spans="2:56" x14ac:dyDescent="0.3">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v>4065</v>
      </c>
      <c r="BD294" s="47" t="s">
        <v>1836</v>
      </c>
    </row>
    <row r="295" spans="2:56" x14ac:dyDescent="0.3">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v>4091</v>
      </c>
      <c r="BD295" s="47" t="s">
        <v>1837</v>
      </c>
    </row>
    <row r="296" spans="2:56" x14ac:dyDescent="0.3">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v>4109</v>
      </c>
      <c r="BD296" s="47" t="s">
        <v>1341</v>
      </c>
    </row>
    <row r="297" spans="2:56" x14ac:dyDescent="0.3">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v>4246</v>
      </c>
      <c r="BD297" s="47" t="s">
        <v>1838</v>
      </c>
    </row>
    <row r="298" spans="2:56" x14ac:dyDescent="0.3">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v>4522</v>
      </c>
      <c r="BD298" s="47" t="s">
        <v>1839</v>
      </c>
    </row>
    <row r="299" spans="2:56" x14ac:dyDescent="0.3">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v>4523</v>
      </c>
      <c r="BD299" s="47" t="s">
        <v>1350</v>
      </c>
    </row>
    <row r="300" spans="2:56" x14ac:dyDescent="0.3">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v>4534</v>
      </c>
      <c r="BD300" s="47" t="s">
        <v>1840</v>
      </c>
    </row>
    <row r="301" spans="2:56" x14ac:dyDescent="0.3">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v>4622</v>
      </c>
      <c r="BD301" s="47" t="s">
        <v>1841</v>
      </c>
    </row>
    <row r="302" spans="2:56" x14ac:dyDescent="0.3">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v>5200</v>
      </c>
      <c r="BD302" s="47" t="s">
        <v>1842</v>
      </c>
    </row>
    <row r="303" spans="2:56" x14ac:dyDescent="0.3">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v>5201</v>
      </c>
      <c r="BD303" s="47" t="s">
        <v>1367</v>
      </c>
    </row>
    <row r="304" spans="2:56" x14ac:dyDescent="0.3">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v>5202</v>
      </c>
      <c r="BD304" s="47" t="s">
        <v>1843</v>
      </c>
    </row>
    <row r="305" spans="2:56" x14ac:dyDescent="0.3">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v>5203</v>
      </c>
      <c r="BD305" s="47" t="s">
        <v>1373</v>
      </c>
    </row>
    <row r="306" spans="2:56" x14ac:dyDescent="0.3">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c r="BB306" s="26"/>
      <c r="BC306" s="26">
        <v>5206</v>
      </c>
      <c r="BD306" s="47" t="s">
        <v>1376</v>
      </c>
    </row>
    <row r="307" spans="2:56" x14ac:dyDescent="0.3">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26"/>
      <c r="AW307" s="26"/>
      <c r="AX307" s="26"/>
      <c r="AY307" s="26"/>
      <c r="AZ307" s="26"/>
      <c r="BA307" s="26"/>
      <c r="BB307" s="26"/>
      <c r="BC307" s="26">
        <v>5207</v>
      </c>
      <c r="BD307" s="47" t="s">
        <v>1844</v>
      </c>
    </row>
    <row r="308" spans="2:56" x14ac:dyDescent="0.3">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c r="AY308" s="26"/>
      <c r="AZ308" s="26"/>
      <c r="BA308" s="26"/>
      <c r="BB308" s="26"/>
      <c r="BC308" s="26">
        <v>5208</v>
      </c>
      <c r="BD308" s="47" t="s">
        <v>1845</v>
      </c>
    </row>
    <row r="309" spans="2:56" x14ac:dyDescent="0.3">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c r="AZ309" s="26"/>
      <c r="BA309" s="26"/>
      <c r="BB309" s="26"/>
      <c r="BC309" s="26">
        <v>5212</v>
      </c>
      <c r="BD309" s="47" t="s">
        <v>1389</v>
      </c>
    </row>
    <row r="310" spans="2:56" x14ac:dyDescent="0.3">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c r="AZ310" s="26"/>
      <c r="BA310" s="26"/>
      <c r="BB310" s="26"/>
      <c r="BC310" s="26">
        <v>5213</v>
      </c>
      <c r="BD310" s="47" t="s">
        <v>1846</v>
      </c>
    </row>
    <row r="311" spans="2:56" x14ac:dyDescent="0.3">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c r="AY311" s="26"/>
      <c r="AZ311" s="26"/>
      <c r="BA311" s="26"/>
      <c r="BB311" s="26"/>
      <c r="BC311" s="26">
        <v>5214</v>
      </c>
      <c r="BD311" s="47" t="s">
        <v>1847</v>
      </c>
    </row>
    <row r="312" spans="2:56" x14ac:dyDescent="0.3">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c r="AZ312" s="26"/>
      <c r="BA312" s="26"/>
      <c r="BB312" s="26"/>
      <c r="BC312" s="26">
        <v>5218</v>
      </c>
      <c r="BD312" s="47" t="s">
        <v>1402</v>
      </c>
    </row>
    <row r="313" spans="2:56" x14ac:dyDescent="0.3">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c r="BB313" s="26"/>
      <c r="BC313" s="26">
        <v>5221</v>
      </c>
      <c r="BD313" s="47" t="s">
        <v>1409</v>
      </c>
    </row>
    <row r="314" spans="2:56" x14ac:dyDescent="0.3">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c r="AY314" s="26"/>
      <c r="AZ314" s="26"/>
      <c r="BA314" s="26"/>
      <c r="BB314" s="26"/>
      <c r="BC314" s="26">
        <v>5223</v>
      </c>
      <c r="BD314" s="47" t="s">
        <v>1848</v>
      </c>
    </row>
    <row r="315" spans="2:56" x14ac:dyDescent="0.3">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c r="AY315" s="26"/>
      <c r="AZ315" s="26"/>
      <c r="BA315" s="26"/>
      <c r="BB315" s="26"/>
      <c r="BC315" s="26">
        <v>5224</v>
      </c>
      <c r="BD315" s="47" t="s">
        <v>1849</v>
      </c>
    </row>
    <row r="316" spans="2:56" x14ac:dyDescent="0.3">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c r="AY316" s="26"/>
      <c r="AZ316" s="26"/>
      <c r="BA316" s="26"/>
      <c r="BB316" s="26"/>
      <c r="BC316" s="26">
        <v>5225</v>
      </c>
      <c r="BD316" s="47" t="s">
        <v>1416</v>
      </c>
    </row>
    <row r="317" spans="2:56" x14ac:dyDescent="0.3">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c r="AY317" s="26"/>
      <c r="AZ317" s="26"/>
      <c r="BA317" s="26"/>
      <c r="BB317" s="26"/>
      <c r="BC317" s="26">
        <v>5226</v>
      </c>
      <c r="BD317" s="47" t="s">
        <v>1421</v>
      </c>
    </row>
    <row r="318" spans="2:56" x14ac:dyDescent="0.3">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c r="AY318" s="26"/>
      <c r="AZ318" s="26"/>
      <c r="BA318" s="26"/>
      <c r="BB318" s="26"/>
      <c r="BC318" s="26">
        <v>5229</v>
      </c>
      <c r="BD318" s="47" t="s">
        <v>1426</v>
      </c>
    </row>
    <row r="319" spans="2:56" x14ac:dyDescent="0.3">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c r="AY319" s="26"/>
      <c r="AZ319" s="26"/>
      <c r="BA319" s="26"/>
      <c r="BB319" s="26"/>
      <c r="BC319" s="26">
        <v>5407</v>
      </c>
      <c r="BD319" s="47" t="s">
        <v>1427</v>
      </c>
    </row>
    <row r="320" spans="2:56" x14ac:dyDescent="0.3">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c r="AY320" s="26"/>
      <c r="AZ320" s="26"/>
      <c r="BA320" s="26"/>
      <c r="BB320" s="26"/>
      <c r="BC320" s="26">
        <v>5410</v>
      </c>
      <c r="BD320" s="47" t="s">
        <v>1850</v>
      </c>
    </row>
    <row r="321" spans="2:56" x14ac:dyDescent="0.3">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c r="AY321" s="26"/>
      <c r="AZ321" s="26"/>
      <c r="BA321" s="26"/>
      <c r="BB321" s="26"/>
      <c r="BC321" s="26">
        <v>5412</v>
      </c>
      <c r="BD321" s="47" t="s">
        <v>1851</v>
      </c>
    </row>
    <row r="322" spans="2:56" x14ac:dyDescent="0.3">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c r="AY322" s="26"/>
      <c r="AZ322" s="26"/>
      <c r="BA322" s="26"/>
      <c r="BB322" s="26"/>
      <c r="BC322" s="26">
        <v>5425</v>
      </c>
      <c r="BD322" s="47" t="s">
        <v>1852</v>
      </c>
    </row>
    <row r="323" spans="2:56" x14ac:dyDescent="0.3">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c r="AY323" s="26"/>
      <c r="AZ323" s="26"/>
      <c r="BA323" s="26"/>
      <c r="BB323" s="26"/>
      <c r="BC323" s="26">
        <v>5426</v>
      </c>
      <c r="BD323" s="47" t="s">
        <v>1853</v>
      </c>
    </row>
    <row r="324" spans="2:56" x14ac:dyDescent="0.3">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c r="AY324" s="26"/>
      <c r="AZ324" s="26"/>
      <c r="BA324" s="26"/>
      <c r="BB324" s="26"/>
      <c r="BC324" s="26">
        <v>5431</v>
      </c>
      <c r="BD324" s="47" t="s">
        <v>1449</v>
      </c>
    </row>
    <row r="325" spans="2:56" x14ac:dyDescent="0.3">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26"/>
      <c r="AW325" s="26"/>
      <c r="AX325" s="26"/>
      <c r="AY325" s="26"/>
      <c r="AZ325" s="26"/>
      <c r="BA325" s="26"/>
      <c r="BB325" s="26"/>
      <c r="BC325" s="26">
        <v>5447</v>
      </c>
      <c r="BD325" s="47" t="s">
        <v>1854</v>
      </c>
    </row>
    <row r="326" spans="2:56" x14ac:dyDescent="0.3">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26"/>
      <c r="AW326" s="26"/>
      <c r="AX326" s="26"/>
      <c r="AY326" s="26"/>
      <c r="AZ326" s="26"/>
      <c r="BA326" s="26"/>
      <c r="BB326" s="26"/>
      <c r="BC326" s="26">
        <v>5456</v>
      </c>
      <c r="BD326" s="47" t="s">
        <v>1458</v>
      </c>
    </row>
    <row r="327" spans="2:56" x14ac:dyDescent="0.3">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26"/>
      <c r="AW327" s="26"/>
      <c r="AX327" s="26"/>
      <c r="AY327" s="26"/>
      <c r="AZ327" s="26"/>
      <c r="BA327" s="26"/>
      <c r="BB327" s="26"/>
      <c r="BC327" s="26">
        <v>5459</v>
      </c>
      <c r="BD327" s="47" t="s">
        <v>1463</v>
      </c>
    </row>
    <row r="328" spans="2:56" x14ac:dyDescent="0.3">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26"/>
      <c r="AW328" s="26"/>
      <c r="AX328" s="26"/>
      <c r="AY328" s="26"/>
      <c r="AZ328" s="26"/>
      <c r="BA328" s="26"/>
      <c r="BB328" s="26"/>
      <c r="BC328" s="26">
        <v>5461</v>
      </c>
      <c r="BD328" s="47" t="s">
        <v>1855</v>
      </c>
    </row>
    <row r="329" spans="2:56" x14ac:dyDescent="0.3">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26"/>
      <c r="AW329" s="26"/>
      <c r="AX329" s="26"/>
      <c r="AY329" s="26"/>
      <c r="AZ329" s="26"/>
      <c r="BA329" s="26"/>
      <c r="BB329" s="26"/>
      <c r="BC329" s="26">
        <v>5468</v>
      </c>
      <c r="BD329" s="47" t="s">
        <v>1856</v>
      </c>
    </row>
    <row r="330" spans="2:56" x14ac:dyDescent="0.3">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26"/>
      <c r="AW330" s="26"/>
      <c r="AX330" s="26"/>
      <c r="AY330" s="26"/>
      <c r="AZ330" s="26"/>
      <c r="BA330" s="26"/>
      <c r="BB330" s="26"/>
      <c r="BC330" s="26">
        <v>7002</v>
      </c>
      <c r="BD330" s="47" t="s">
        <v>1477</v>
      </c>
    </row>
    <row r="331" spans="2:56" x14ac:dyDescent="0.3">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26"/>
      <c r="AW331" s="26"/>
      <c r="AX331" s="26"/>
      <c r="AY331" s="26"/>
      <c r="AZ331" s="26"/>
      <c r="BA331" s="26"/>
      <c r="BB331" s="26"/>
      <c r="BC331" s="26">
        <v>7021</v>
      </c>
      <c r="BD331" s="47" t="s">
        <v>1483</v>
      </c>
    </row>
    <row r="332" spans="2:56" x14ac:dyDescent="0.3">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c r="AY332" s="26"/>
      <c r="AZ332" s="26"/>
      <c r="BA332" s="26"/>
      <c r="BB332" s="26"/>
      <c r="BC332" s="26">
        <v>7032</v>
      </c>
      <c r="BD332" s="47" t="s">
        <v>1488</v>
      </c>
    </row>
    <row r="333" spans="2:56" x14ac:dyDescent="0.3">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26"/>
      <c r="AW333" s="26"/>
      <c r="AX333" s="26"/>
      <c r="AY333" s="26"/>
      <c r="AZ333" s="26"/>
      <c r="BA333" s="26"/>
      <c r="BB333" s="26"/>
      <c r="BC333" s="26">
        <v>7033</v>
      </c>
      <c r="BD333" s="47" t="s">
        <v>1857</v>
      </c>
    </row>
    <row r="334" spans="2:56" x14ac:dyDescent="0.3">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c r="AY334" s="26"/>
      <c r="AZ334" s="26"/>
      <c r="BA334" s="26"/>
      <c r="BB334" s="26"/>
      <c r="BC334" s="26">
        <v>7039</v>
      </c>
      <c r="BD334" s="47" t="s">
        <v>1858</v>
      </c>
    </row>
    <row r="335" spans="2:56" x14ac:dyDescent="0.3">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26"/>
      <c r="AW335" s="26"/>
      <c r="AX335" s="26"/>
      <c r="AY335" s="26"/>
      <c r="AZ335" s="26"/>
      <c r="BA335" s="26"/>
      <c r="BB335" s="26"/>
      <c r="BC335" s="26">
        <v>7040</v>
      </c>
      <c r="BD335" s="47" t="s">
        <v>1859</v>
      </c>
    </row>
    <row r="336" spans="2:56" x14ac:dyDescent="0.3">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c r="AY336" s="26"/>
      <c r="AZ336" s="26"/>
      <c r="BA336" s="26"/>
      <c r="BB336" s="26"/>
      <c r="BC336" s="26">
        <v>7041</v>
      </c>
      <c r="BD336" s="47" t="s">
        <v>1501</v>
      </c>
    </row>
    <row r="337" spans="2:56" x14ac:dyDescent="0.3">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26"/>
      <c r="AW337" s="26"/>
      <c r="AX337" s="26"/>
      <c r="AY337" s="26"/>
      <c r="AZ337" s="26"/>
      <c r="BA337" s="26"/>
      <c r="BB337" s="26"/>
      <c r="BC337" s="26">
        <v>7043</v>
      </c>
      <c r="BD337" s="47" t="s">
        <v>1860</v>
      </c>
    </row>
    <row r="338" spans="2:56" x14ac:dyDescent="0.3">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c r="AY338" s="26"/>
      <c r="AZ338" s="26"/>
      <c r="BA338" s="26"/>
      <c r="BB338" s="26"/>
      <c r="BC338" s="26">
        <v>7044</v>
      </c>
      <c r="BD338" s="47" t="s">
        <v>1511</v>
      </c>
    </row>
    <row r="339" spans="2:56" x14ac:dyDescent="0.3">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c r="AY339" s="26"/>
      <c r="AZ339" s="26"/>
      <c r="BA339" s="26"/>
      <c r="BB339" s="26"/>
      <c r="BC339" s="26">
        <v>7045</v>
      </c>
      <c r="BD339" s="47" t="s">
        <v>1861</v>
      </c>
    </row>
    <row r="340" spans="2:56" x14ac:dyDescent="0.3">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26"/>
      <c r="AW340" s="26"/>
      <c r="AX340" s="26"/>
      <c r="AY340" s="26"/>
      <c r="AZ340" s="26"/>
      <c r="BA340" s="26"/>
      <c r="BB340" s="26"/>
      <c r="BC340" s="26">
        <v>7051</v>
      </c>
      <c r="BD340" s="47" t="s">
        <v>1862</v>
      </c>
    </row>
    <row r="341" spans="2:56" x14ac:dyDescent="0.3">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26"/>
      <c r="AW341" s="26"/>
      <c r="AX341" s="26"/>
      <c r="AY341" s="26"/>
      <c r="AZ341" s="26"/>
      <c r="BA341" s="26"/>
      <c r="BB341" s="26"/>
      <c r="BC341" s="26">
        <v>7052</v>
      </c>
      <c r="BD341" s="47" t="s">
        <v>1863</v>
      </c>
    </row>
    <row r="342" spans="2:56" x14ac:dyDescent="0.3">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c r="AY342" s="26"/>
      <c r="AZ342" s="26"/>
      <c r="BA342" s="26"/>
      <c r="BB342" s="26"/>
      <c r="BC342" s="26">
        <v>7056</v>
      </c>
      <c r="BD342" s="47" t="s">
        <v>1524</v>
      </c>
    </row>
    <row r="343" spans="2:56" x14ac:dyDescent="0.3">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c r="AY343" s="26"/>
      <c r="AZ343" s="26"/>
      <c r="BA343" s="26"/>
      <c r="BB343" s="26"/>
      <c r="BC343" s="26">
        <v>7058</v>
      </c>
      <c r="BD343" s="47" t="s">
        <v>1529</v>
      </c>
    </row>
    <row r="344" spans="2:56" x14ac:dyDescent="0.3">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c r="AY344" s="26"/>
      <c r="AZ344" s="26"/>
      <c r="BA344" s="26"/>
      <c r="BB344" s="26"/>
      <c r="BC344" s="26">
        <v>7062</v>
      </c>
      <c r="BD344" s="47" t="s">
        <v>1864</v>
      </c>
    </row>
    <row r="345" spans="2:56" x14ac:dyDescent="0.3">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26"/>
      <c r="AW345" s="26"/>
      <c r="AX345" s="26"/>
      <c r="AY345" s="26"/>
      <c r="AZ345" s="26"/>
      <c r="BA345" s="26"/>
      <c r="BB345" s="26"/>
      <c r="BC345" s="26">
        <v>7063</v>
      </c>
      <c r="BD345" s="47" t="s">
        <v>1865</v>
      </c>
    </row>
    <row r="346" spans="2:56" x14ac:dyDescent="0.3">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c r="AY346" s="26"/>
      <c r="AZ346" s="26"/>
      <c r="BA346" s="26"/>
      <c r="BB346" s="26"/>
      <c r="BC346" s="26">
        <v>7067</v>
      </c>
      <c r="BD346" s="47" t="s">
        <v>1543</v>
      </c>
    </row>
    <row r="347" spans="2:56" x14ac:dyDescent="0.3">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c r="AY347" s="26"/>
      <c r="AZ347" s="26"/>
      <c r="BA347" s="26"/>
      <c r="BB347" s="26"/>
      <c r="BC347" s="26">
        <v>7069</v>
      </c>
      <c r="BD347" s="47" t="s">
        <v>1866</v>
      </c>
    </row>
    <row r="348" spans="2:56" x14ac:dyDescent="0.3">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c r="AY348" s="26"/>
      <c r="AZ348" s="26"/>
      <c r="BA348" s="26"/>
      <c r="BB348" s="26"/>
      <c r="BC348" s="26">
        <v>7070</v>
      </c>
      <c r="BD348" s="47" t="s">
        <v>1867</v>
      </c>
    </row>
    <row r="349" spans="2:56" x14ac:dyDescent="0.3">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c r="AY349" s="26"/>
      <c r="AZ349" s="26"/>
      <c r="BA349" s="26"/>
      <c r="BB349" s="26"/>
      <c r="BC349" s="26">
        <v>7072</v>
      </c>
      <c r="BD349" s="47" t="s">
        <v>1868</v>
      </c>
    </row>
    <row r="350" spans="2:56" x14ac:dyDescent="0.3">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c r="AY350" s="26"/>
      <c r="AZ350" s="26"/>
      <c r="BA350" s="26"/>
      <c r="BB350" s="26"/>
      <c r="BC350" s="26">
        <v>7073</v>
      </c>
      <c r="BD350" s="47" t="s">
        <v>1869</v>
      </c>
    </row>
  </sheetData>
  <sheetProtection algorithmName="SHA-512" hashValue="JJUDo4XcbNnZ8YaB94sP/PWKrMnKh9pogtbjYdb7NYfq50NmXBJjxe6gpacuEsu4LDvRlBtnhYBsovCXWNF/6g==" saltValue="XfpiULiH8lpgqXqZNHNpfw==" spinCount="100000" sheet="1"/>
  <mergeCells count="6">
    <mergeCell ref="AK4:AK5"/>
    <mergeCell ref="R1:S1"/>
    <mergeCell ref="AF2:AI2"/>
    <mergeCell ref="AE4:AF5"/>
    <mergeCell ref="AG4:AG5"/>
    <mergeCell ref="AH4:AJ4"/>
  </mergeCells>
  <dataValidations count="1">
    <dataValidation type="list" allowBlank="1" showInputMessage="1" showErrorMessage="1" sqref="E2" xr:uid="{51F7A40E-74A3-47FE-828B-56E49929970C}">
      <formula1>"Capital, Revenue"</formula1>
    </dataValidation>
  </dataValidations>
  <pageMargins left="0.7" right="0.7" top="0.75" bottom="0.75" header="0.3" footer="0.3"/>
  <pageSetup paperSize="9" scale="6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29E0851-DD13-4381-89A5-58964CC5AAE8}">
          <x14:formula1>
            <xm:f>'G:\BSS Schools Financial Services\Finance\Loans\7 Loan Advances &amp; Reconciliation\Templates\[School template.xlsx]Interest Rates'!#REF!</xm:f>
          </x14:formula1>
          <xm:sqref>D2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1C366-520C-4AC8-92DA-ACA6C715C352}">
  <sheetPr>
    <tabColor rgb="FFFF0000"/>
  </sheetPr>
  <dimension ref="A2:K27"/>
  <sheetViews>
    <sheetView zoomScaleNormal="100" workbookViewId="0">
      <selection activeCell="O24" sqref="O24"/>
    </sheetView>
  </sheetViews>
  <sheetFormatPr defaultRowHeight="14.4" x14ac:dyDescent="0.3"/>
  <sheetData>
    <row r="2" spans="1:11" ht="21" x14ac:dyDescent="0.4">
      <c r="A2" s="200" t="s">
        <v>2029</v>
      </c>
      <c r="B2" s="198"/>
      <c r="C2" s="198"/>
      <c r="D2" s="198"/>
      <c r="E2" s="198"/>
      <c r="F2" s="198"/>
      <c r="G2" s="198"/>
      <c r="H2" s="198"/>
      <c r="I2" s="198"/>
      <c r="J2" s="198"/>
      <c r="K2" s="199"/>
    </row>
    <row r="3" spans="1:11" x14ac:dyDescent="0.3">
      <c r="A3" s="299"/>
      <c r="B3" s="299"/>
      <c r="C3" s="299"/>
      <c r="D3" s="299"/>
      <c r="E3" s="299"/>
      <c r="F3" s="299"/>
      <c r="G3" s="299"/>
      <c r="H3" s="299"/>
      <c r="I3" s="299"/>
      <c r="J3" s="299"/>
      <c r="K3" s="299"/>
    </row>
    <row r="4" spans="1:11" ht="21.6" customHeight="1" x14ac:dyDescent="0.3">
      <c r="A4" s="201" t="s">
        <v>2028</v>
      </c>
      <c r="B4" s="306">
        <f>'Loan Application'!D10</f>
        <v>0</v>
      </c>
      <c r="C4" s="307"/>
      <c r="D4" s="300" t="str">
        <f>IFERROR(VLOOKUP(B4,'Address File'!B:C,2,FALSE),"")</f>
        <v/>
      </c>
      <c r="E4" s="300"/>
      <c r="F4" s="300"/>
      <c r="G4" s="300"/>
      <c r="H4" s="300"/>
      <c r="I4" s="300"/>
      <c r="J4" s="300"/>
      <c r="K4" s="300"/>
    </row>
    <row r="5" spans="1:11" ht="15.6" x14ac:dyDescent="0.3">
      <c r="A5" s="284"/>
      <c r="B5" s="284"/>
      <c r="C5" s="284"/>
      <c r="D5" s="284"/>
      <c r="E5" s="284"/>
      <c r="F5" s="284"/>
      <c r="G5" s="284"/>
      <c r="H5" s="284"/>
      <c r="I5" s="284"/>
      <c r="J5" s="284"/>
      <c r="K5" s="284"/>
    </row>
    <row r="6" spans="1:11" x14ac:dyDescent="0.3">
      <c r="A6" s="283" t="s">
        <v>2031</v>
      </c>
      <c r="B6" s="283"/>
      <c r="C6" s="283"/>
      <c r="D6" s="283"/>
      <c r="E6" s="283"/>
      <c r="F6" s="283"/>
      <c r="G6" s="283"/>
      <c r="H6" s="283"/>
      <c r="I6" s="283"/>
      <c r="J6" s="283"/>
      <c r="K6" s="283"/>
    </row>
    <row r="7" spans="1:11" ht="38.4" customHeight="1" x14ac:dyDescent="0.3">
      <c r="A7" s="301" t="s">
        <v>2030</v>
      </c>
      <c r="B7" s="302"/>
      <c r="C7" s="302"/>
      <c r="D7" s="302"/>
      <c r="E7" s="302"/>
      <c r="F7" s="302"/>
      <c r="G7" s="302"/>
      <c r="H7" s="302"/>
      <c r="I7" s="302"/>
      <c r="J7" s="302"/>
      <c r="K7" s="303"/>
    </row>
    <row r="8" spans="1:11" ht="164.4" customHeight="1" x14ac:dyDescent="0.3">
      <c r="A8" s="280"/>
      <c r="B8" s="281"/>
      <c r="C8" s="281"/>
      <c r="D8" s="281"/>
      <c r="E8" s="281"/>
      <c r="F8" s="281"/>
      <c r="G8" s="281"/>
      <c r="H8" s="281"/>
      <c r="I8" s="281"/>
      <c r="J8" s="281"/>
      <c r="K8" s="282"/>
    </row>
    <row r="9" spans="1:11" ht="36" customHeight="1" x14ac:dyDescent="0.3">
      <c r="A9" s="287" t="s">
        <v>2036</v>
      </c>
      <c r="B9" s="304"/>
      <c r="C9" s="304"/>
      <c r="D9" s="304"/>
      <c r="E9" s="304"/>
      <c r="F9" s="304"/>
      <c r="G9" s="304"/>
      <c r="H9" s="304"/>
      <c r="I9" s="304"/>
      <c r="J9" s="304"/>
      <c r="K9" s="305"/>
    </row>
    <row r="10" spans="1:11" ht="174" customHeight="1" x14ac:dyDescent="0.3">
      <c r="A10" s="280"/>
      <c r="B10" s="281"/>
      <c r="C10" s="281"/>
      <c r="D10" s="281"/>
      <c r="E10" s="281"/>
      <c r="F10" s="281"/>
      <c r="G10" s="281"/>
      <c r="H10" s="281"/>
      <c r="I10" s="281"/>
      <c r="J10" s="281"/>
      <c r="K10" s="282"/>
    </row>
    <row r="11" spans="1:11" ht="33.6" customHeight="1" x14ac:dyDescent="0.3">
      <c r="A11" s="287" t="s">
        <v>2035</v>
      </c>
      <c r="B11" s="288"/>
      <c r="C11" s="288"/>
      <c r="D11" s="288"/>
      <c r="E11" s="288"/>
      <c r="F11" s="288"/>
      <c r="G11" s="288"/>
      <c r="H11" s="288"/>
      <c r="I11" s="288"/>
      <c r="J11" s="288"/>
      <c r="K11" s="289"/>
    </row>
    <row r="12" spans="1:11" ht="187.2" customHeight="1" x14ac:dyDescent="0.3">
      <c r="A12" s="280"/>
      <c r="B12" s="281"/>
      <c r="C12" s="281"/>
      <c r="D12" s="281"/>
      <c r="E12" s="281"/>
      <c r="F12" s="281"/>
      <c r="G12" s="281"/>
      <c r="H12" s="281"/>
      <c r="I12" s="281"/>
      <c r="J12" s="281"/>
      <c r="K12" s="282"/>
    </row>
    <row r="13" spans="1:11" ht="15.6" x14ac:dyDescent="0.3">
      <c r="A13" s="290" t="s">
        <v>2046</v>
      </c>
      <c r="B13" s="291"/>
      <c r="C13" s="291"/>
      <c r="D13" s="291"/>
      <c r="E13" s="291"/>
      <c r="F13" s="291"/>
      <c r="G13" s="291"/>
      <c r="H13" s="291"/>
      <c r="I13" s="291"/>
      <c r="J13" s="291"/>
      <c r="K13" s="292"/>
    </row>
    <row r="14" spans="1:11" ht="9" customHeight="1" x14ac:dyDescent="0.3">
      <c r="A14" s="295"/>
      <c r="B14" s="296"/>
      <c r="C14" s="296"/>
      <c r="D14" s="296"/>
      <c r="E14" s="296"/>
      <c r="F14" s="296"/>
      <c r="G14" s="296"/>
      <c r="H14" s="296"/>
      <c r="I14" s="296"/>
      <c r="J14" s="296"/>
      <c r="K14" s="297"/>
    </row>
    <row r="15" spans="1:11" ht="48.6" customHeight="1" x14ac:dyDescent="0.3">
      <c r="A15" s="293" t="s">
        <v>2045</v>
      </c>
      <c r="B15" s="294"/>
      <c r="C15" s="294"/>
      <c r="D15" s="294"/>
      <c r="E15" s="294"/>
      <c r="F15" s="294"/>
      <c r="G15" s="294"/>
      <c r="H15" s="294"/>
      <c r="I15" s="294" t="s">
        <v>2032</v>
      </c>
      <c r="J15" s="294"/>
      <c r="K15" s="294"/>
    </row>
    <row r="16" spans="1:11" ht="49.95" customHeight="1" x14ac:dyDescent="0.3">
      <c r="A16" s="293" t="s">
        <v>2044</v>
      </c>
      <c r="B16" s="294"/>
      <c r="C16" s="294"/>
      <c r="D16" s="294"/>
      <c r="E16" s="294"/>
      <c r="F16" s="294"/>
      <c r="G16" s="294"/>
      <c r="H16" s="294"/>
      <c r="I16" s="294" t="s">
        <v>2032</v>
      </c>
      <c r="J16" s="294"/>
      <c r="K16" s="294"/>
    </row>
    <row r="19" spans="1:11" ht="15.6" x14ac:dyDescent="0.3">
      <c r="A19" s="298" t="s">
        <v>2034</v>
      </c>
      <c r="B19" s="298"/>
      <c r="C19" s="298"/>
      <c r="D19" s="298"/>
      <c r="E19" s="298"/>
      <c r="F19" s="298"/>
      <c r="G19" s="298"/>
      <c r="H19" s="298"/>
      <c r="I19" s="298"/>
      <c r="J19" s="298"/>
      <c r="K19" s="298"/>
    </row>
    <row r="20" spans="1:11" ht="105.6" customHeight="1" x14ac:dyDescent="0.3">
      <c r="A20" s="285" t="s">
        <v>2070</v>
      </c>
      <c r="B20" s="286"/>
      <c r="C20" s="286"/>
      <c r="D20" s="286"/>
      <c r="E20" s="286"/>
      <c r="F20" s="286"/>
      <c r="G20" s="286"/>
      <c r="H20" s="286"/>
      <c r="I20" s="286"/>
      <c r="J20" s="286"/>
      <c r="K20" s="286"/>
    </row>
    <row r="21" spans="1:11" ht="54" customHeight="1" x14ac:dyDescent="0.3">
      <c r="A21" s="271" t="s">
        <v>2042</v>
      </c>
      <c r="B21" s="272"/>
      <c r="C21" s="273"/>
      <c r="D21" s="273"/>
      <c r="E21" s="273"/>
      <c r="F21" s="273"/>
      <c r="G21" s="273"/>
      <c r="H21" s="273"/>
      <c r="I21" s="273" t="s">
        <v>2032</v>
      </c>
      <c r="J21" s="273"/>
      <c r="K21" s="273"/>
    </row>
    <row r="22" spans="1:11" ht="9.6" customHeight="1" x14ac:dyDescent="0.3">
      <c r="A22" s="273"/>
      <c r="B22" s="273"/>
      <c r="C22" s="273"/>
      <c r="D22" s="273"/>
      <c r="E22" s="273"/>
      <c r="F22" s="273"/>
      <c r="G22" s="273"/>
      <c r="H22" s="273"/>
      <c r="I22" s="273"/>
      <c r="J22" s="273"/>
      <c r="K22" s="273"/>
    </row>
    <row r="23" spans="1:11" ht="15.6" x14ac:dyDescent="0.3">
      <c r="A23" s="275" t="s">
        <v>2064</v>
      </c>
      <c r="B23" s="276"/>
      <c r="C23" s="276"/>
      <c r="D23" s="276"/>
      <c r="E23" s="276"/>
      <c r="F23" s="276"/>
      <c r="G23" s="276"/>
      <c r="H23" s="276"/>
      <c r="I23" s="276"/>
      <c r="J23" s="276"/>
      <c r="K23" s="277"/>
    </row>
    <row r="24" spans="1:11" ht="82.95" customHeight="1" x14ac:dyDescent="0.3">
      <c r="A24" s="274" t="s">
        <v>2033</v>
      </c>
      <c r="B24" s="274"/>
      <c r="C24" s="274"/>
      <c r="D24" s="274"/>
      <c r="E24" s="274"/>
      <c r="F24" s="274"/>
      <c r="G24" s="274"/>
      <c r="H24" s="274"/>
      <c r="I24" s="274"/>
      <c r="J24" s="274"/>
      <c r="K24" s="274"/>
    </row>
    <row r="25" spans="1:11" ht="51" customHeight="1" x14ac:dyDescent="0.3">
      <c r="A25" s="278" t="s">
        <v>2043</v>
      </c>
      <c r="B25" s="279"/>
      <c r="C25" s="273"/>
      <c r="D25" s="273"/>
      <c r="E25" s="273"/>
      <c r="F25" s="273"/>
      <c r="G25" s="273"/>
      <c r="H25" s="273"/>
      <c r="I25" s="273" t="s">
        <v>2032</v>
      </c>
      <c r="J25" s="273"/>
      <c r="K25" s="273"/>
    </row>
    <row r="26" spans="1:11" ht="9" customHeight="1" x14ac:dyDescent="0.3">
      <c r="A26" s="273"/>
      <c r="B26" s="273"/>
      <c r="C26" s="273"/>
      <c r="D26" s="273"/>
      <c r="E26" s="273"/>
      <c r="F26" s="273"/>
      <c r="G26" s="273"/>
      <c r="H26" s="273"/>
      <c r="I26" s="273"/>
      <c r="J26" s="273"/>
      <c r="K26" s="273"/>
    </row>
    <row r="27" spans="1:11" ht="50.4" customHeight="1" x14ac:dyDescent="0.3">
      <c r="A27" s="278" t="s">
        <v>2043</v>
      </c>
      <c r="B27" s="279"/>
      <c r="C27" s="273"/>
      <c r="D27" s="273"/>
      <c r="E27" s="273"/>
      <c r="F27" s="273"/>
      <c r="G27" s="273"/>
      <c r="H27" s="273"/>
      <c r="I27" s="273" t="s">
        <v>2032</v>
      </c>
      <c r="J27" s="273"/>
      <c r="K27" s="273"/>
    </row>
  </sheetData>
  <mergeCells count="32">
    <mergeCell ref="A3:K3"/>
    <mergeCell ref="D4:K4"/>
    <mergeCell ref="A7:K7"/>
    <mergeCell ref="A8:K8"/>
    <mergeCell ref="A9:K9"/>
    <mergeCell ref="B4:C4"/>
    <mergeCell ref="A10:K10"/>
    <mergeCell ref="A6:K6"/>
    <mergeCell ref="A5:K5"/>
    <mergeCell ref="A20:K20"/>
    <mergeCell ref="A11:K11"/>
    <mergeCell ref="A12:K12"/>
    <mergeCell ref="A13:K13"/>
    <mergeCell ref="A15:H15"/>
    <mergeCell ref="I15:K15"/>
    <mergeCell ref="A16:H16"/>
    <mergeCell ref="I16:K16"/>
    <mergeCell ref="A14:K14"/>
    <mergeCell ref="A19:K19"/>
    <mergeCell ref="A21:B21"/>
    <mergeCell ref="C21:H21"/>
    <mergeCell ref="I21:K21"/>
    <mergeCell ref="C25:H25"/>
    <mergeCell ref="C27:H27"/>
    <mergeCell ref="I25:K25"/>
    <mergeCell ref="I27:K27"/>
    <mergeCell ref="A24:K24"/>
    <mergeCell ref="A22:K22"/>
    <mergeCell ref="A26:K26"/>
    <mergeCell ref="A23:K23"/>
    <mergeCell ref="A25:B25"/>
    <mergeCell ref="A27:B2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26BB7-C824-493B-A571-CF4367F463B0}">
  <sheetPr codeName="Sheet6"/>
  <dimension ref="A7:N58"/>
  <sheetViews>
    <sheetView showGridLines="0" showWhiteSpace="0" view="pageBreakPreview" zoomScaleNormal="100" zoomScaleSheetLayoutView="100" workbookViewId="0">
      <selection activeCell="B53" sqref="B53:H53"/>
    </sheetView>
  </sheetViews>
  <sheetFormatPr defaultColWidth="9.109375" defaultRowHeight="15" x14ac:dyDescent="0.25"/>
  <cols>
    <col min="1" max="1" width="0.33203125" style="3" customWidth="1"/>
    <col min="2" max="2" width="15.33203125" style="3" customWidth="1"/>
    <col min="3" max="3" width="4.109375" style="3" customWidth="1"/>
    <col min="4" max="4" width="14.109375" style="3" customWidth="1"/>
    <col min="5" max="5" width="12.44140625" style="3" customWidth="1"/>
    <col min="6" max="6" width="13.88671875" style="3" customWidth="1"/>
    <col min="7" max="7" width="14.109375" style="3" bestFit="1" customWidth="1"/>
    <col min="8" max="8" width="11.109375" style="3" bestFit="1" customWidth="1"/>
    <col min="9" max="9" width="9.109375" style="3"/>
    <col min="10" max="10" width="73.33203125" style="147" hidden="1" customWidth="1"/>
    <col min="11" max="16384" width="9.109375" style="3"/>
  </cols>
  <sheetData>
    <row r="7" spans="2:8" ht="21" x14ac:dyDescent="0.25">
      <c r="B7" s="146" t="s">
        <v>1873</v>
      </c>
    </row>
    <row r="8" spans="2:8" ht="21" x14ac:dyDescent="0.25">
      <c r="B8" s="146" t="s">
        <v>1874</v>
      </c>
    </row>
    <row r="10" spans="2:8" ht="15.6" x14ac:dyDescent="0.3">
      <c r="B10" s="148" t="s">
        <v>1875</v>
      </c>
      <c r="D10" s="309" t="str">
        <f>'Loan Application'!D12:F12</f>
        <v/>
      </c>
      <c r="E10" s="309"/>
      <c r="F10" s="309"/>
      <c r="G10" s="149" t="s">
        <v>1876</v>
      </c>
      <c r="H10" s="150">
        <f>'Loan Application'!D10</f>
        <v>0</v>
      </c>
    </row>
    <row r="11" spans="2:8" ht="7.5" customHeight="1" x14ac:dyDescent="0.25">
      <c r="B11" s="151"/>
    </row>
    <row r="12" spans="2:8" ht="15.6" x14ac:dyDescent="0.3">
      <c r="B12" s="148" t="s">
        <v>1877</v>
      </c>
    </row>
    <row r="13" spans="2:8" ht="7.5" customHeight="1" x14ac:dyDescent="0.25">
      <c r="B13" s="151"/>
    </row>
    <row r="14" spans="2:8" ht="117" customHeight="1" x14ac:dyDescent="0.25">
      <c r="B14" s="310" t="str">
        <f>IF('Loan Application'!D29="","",'Loan Application'!D29)</f>
        <v/>
      </c>
      <c r="C14" s="311"/>
      <c r="D14" s="311"/>
      <c r="E14" s="311"/>
      <c r="F14" s="311"/>
      <c r="G14" s="311"/>
      <c r="H14" s="311"/>
    </row>
    <row r="15" spans="2:8" ht="7.5" customHeight="1" x14ac:dyDescent="0.25">
      <c r="B15" s="152"/>
    </row>
    <row r="16" spans="2:8" ht="15.6" x14ac:dyDescent="0.3">
      <c r="B16" s="148" t="s">
        <v>1878</v>
      </c>
      <c r="G16" s="312">
        <f>'Loan Application'!D50</f>
        <v>0</v>
      </c>
      <c r="H16" s="312"/>
    </row>
    <row r="17" spans="2:14" ht="7.5" customHeight="1" x14ac:dyDescent="0.25">
      <c r="B17" s="151"/>
    </row>
    <row r="18" spans="2:14" ht="15.6" x14ac:dyDescent="0.3">
      <c r="B18" s="148" t="s">
        <v>1879</v>
      </c>
    </row>
    <row r="19" spans="2:14" ht="7.5" customHeight="1" x14ac:dyDescent="0.25">
      <c r="B19" s="151"/>
    </row>
    <row r="20" spans="2:14" ht="52.2" customHeight="1" x14ac:dyDescent="0.25">
      <c r="B20" s="313" t="s">
        <v>2052</v>
      </c>
      <c r="C20" s="313"/>
      <c r="D20" s="313"/>
      <c r="E20" s="313"/>
      <c r="F20" s="313"/>
      <c r="G20" s="313"/>
      <c r="H20" s="313"/>
      <c r="J20" s="153" t="str">
        <f>B20</f>
        <v xml:space="preserve">Loan advances can be drawn down as a maximum of 2 instalments.  These will always be made with the normal monthly budget advance. The loan has been approved following the submission of a 3 or 5 Year School Budget Plan.  </v>
      </c>
    </row>
    <row r="21" spans="2:14" ht="15.6" x14ac:dyDescent="0.3">
      <c r="B21" s="148" t="s">
        <v>1880</v>
      </c>
    </row>
    <row r="22" spans="2:14" ht="7.5" customHeight="1" x14ac:dyDescent="0.25">
      <c r="B22" s="151"/>
    </row>
    <row r="23" spans="2:14" x14ac:dyDescent="0.25">
      <c r="B23" s="313" t="e">
        <f>"The repayments will begin one month from the first drawdown and they have been calculated so the loan is fully repaid within "&amp;LEFT('Loan Application'!D33,1)*12&amp;" months of the first advance.  The illustration below assumes an advanced date of "&amp;TEXT('Loan Application'!D48,"DD MMMM YYYY")&amp;" but later drawdown dates will delay the repayment date. The format illustrated in the table below assumes the advances are as listed."</f>
        <v>#VALUE!</v>
      </c>
      <c r="C23" s="313"/>
      <c r="D23" s="313"/>
      <c r="E23" s="313"/>
      <c r="F23" s="313"/>
      <c r="G23" s="313"/>
      <c r="H23" s="313"/>
      <c r="J23" s="153" t="e">
        <f>B23</f>
        <v>#VALUE!</v>
      </c>
      <c r="N23" s="154"/>
    </row>
    <row r="24" spans="2:14" x14ac:dyDescent="0.25">
      <c r="B24" s="155" t="s">
        <v>2049</v>
      </c>
      <c r="C24" s="218">
        <f>'Final Loan Agreement'!H33</f>
        <v>0</v>
      </c>
      <c r="D24" s="3" t="s">
        <v>2056</v>
      </c>
    </row>
    <row r="25" spans="2:14" s="158" customFormat="1" ht="45" x14ac:dyDescent="0.3">
      <c r="B25" s="156" t="s">
        <v>1654</v>
      </c>
      <c r="C25" s="308" t="s">
        <v>1881</v>
      </c>
      <c r="D25" s="308"/>
      <c r="E25" s="157" t="s">
        <v>1882</v>
      </c>
      <c r="F25" s="157" t="s">
        <v>1883</v>
      </c>
      <c r="G25" s="157" t="s">
        <v>1884</v>
      </c>
      <c r="H25" s="157" t="s">
        <v>1885</v>
      </c>
      <c r="J25" s="159"/>
    </row>
    <row r="26" spans="2:14" x14ac:dyDescent="0.25">
      <c r="B26" s="160" t="str">
        <f>'Loan illustration'!AF7</f>
        <v/>
      </c>
      <c r="C26" s="317" t="str">
        <f>'Loan illustration'!AG7</f>
        <v/>
      </c>
      <c r="D26" s="315"/>
      <c r="E26" s="161" t="str">
        <f>'Loan illustration'!AH7</f>
        <v/>
      </c>
      <c r="F26" s="161" t="str">
        <f>'Loan illustration'!AI7</f>
        <v/>
      </c>
      <c r="G26" s="161" t="str">
        <f>'Loan illustration'!AJ7</f>
        <v/>
      </c>
      <c r="H26" s="162" t="str">
        <f>'Loan illustration'!AK7</f>
        <v/>
      </c>
    </row>
    <row r="27" spans="2:14" x14ac:dyDescent="0.25">
      <c r="B27" s="160" t="str">
        <f>'Loan illustration'!AF8</f>
        <v/>
      </c>
      <c r="C27" s="314"/>
      <c r="D27" s="315"/>
      <c r="E27" s="161" t="str">
        <f>'Loan illustration'!AH8</f>
        <v/>
      </c>
      <c r="F27" s="161" t="str">
        <f>'Loan illustration'!AI8</f>
        <v/>
      </c>
      <c r="G27" s="161" t="str">
        <f>'Loan illustration'!AJ8</f>
        <v/>
      </c>
      <c r="H27" s="162" t="str">
        <f>'Loan illustration'!AK8</f>
        <v/>
      </c>
    </row>
    <row r="28" spans="2:14" x14ac:dyDescent="0.25">
      <c r="B28" s="160" t="str">
        <f>'Loan illustration'!AF9</f>
        <v/>
      </c>
      <c r="C28" s="314"/>
      <c r="D28" s="315"/>
      <c r="E28" s="161" t="str">
        <f>'Loan illustration'!AH9</f>
        <v/>
      </c>
      <c r="F28" s="161" t="str">
        <f>'Loan illustration'!AI9</f>
        <v/>
      </c>
      <c r="G28" s="161" t="str">
        <f>'Loan illustration'!AJ9</f>
        <v/>
      </c>
      <c r="H28" s="162" t="str">
        <f>'Loan illustration'!AK9</f>
        <v/>
      </c>
    </row>
    <row r="29" spans="2:14" x14ac:dyDescent="0.25">
      <c r="B29" s="160" t="str">
        <f>'Loan illustration'!AF10</f>
        <v/>
      </c>
      <c r="C29" s="314"/>
      <c r="D29" s="315"/>
      <c r="E29" s="161" t="str">
        <f>'Loan illustration'!AH10</f>
        <v/>
      </c>
      <c r="F29" s="161" t="str">
        <f>'Loan illustration'!AI10</f>
        <v/>
      </c>
      <c r="G29" s="161" t="str">
        <f>'Loan illustration'!AJ10</f>
        <v/>
      </c>
      <c r="H29" s="162" t="str">
        <f>'Loan illustration'!AK10</f>
        <v/>
      </c>
    </row>
    <row r="30" spans="2:14" x14ac:dyDescent="0.25">
      <c r="B30" s="160" t="str">
        <f>'Loan illustration'!AF11</f>
        <v/>
      </c>
      <c r="C30" s="314"/>
      <c r="D30" s="315"/>
      <c r="E30" s="161" t="str">
        <f>'Loan illustration'!AH11</f>
        <v/>
      </c>
      <c r="F30" s="161" t="str">
        <f>'Loan illustration'!AI11</f>
        <v/>
      </c>
      <c r="G30" s="161" t="str">
        <f>'Loan illustration'!AJ11</f>
        <v/>
      </c>
      <c r="H30" s="162" t="str">
        <f>'Loan illustration'!AK11</f>
        <v/>
      </c>
    </row>
    <row r="31" spans="2:14" x14ac:dyDescent="0.25">
      <c r="B31" s="160" t="str">
        <f>'Loan illustration'!AF12</f>
        <v/>
      </c>
      <c r="C31" s="314"/>
      <c r="D31" s="315"/>
      <c r="E31" s="161" t="str">
        <f>'Loan illustration'!AH12</f>
        <v/>
      </c>
      <c r="F31" s="161" t="str">
        <f>'Loan illustration'!AI12</f>
        <v/>
      </c>
      <c r="G31" s="161" t="str">
        <f>'Loan illustration'!AJ12</f>
        <v/>
      </c>
      <c r="H31" s="162" t="str">
        <f>'Loan illustration'!AK12</f>
        <v/>
      </c>
    </row>
    <row r="32" spans="2:14" ht="15.6" thickBot="1" x14ac:dyDescent="0.3">
      <c r="B32" s="160" t="str">
        <f>'Loan illustration'!AF13</f>
        <v/>
      </c>
      <c r="C32" s="318"/>
      <c r="D32" s="319"/>
      <c r="E32" s="161" t="str">
        <f>'Loan illustration'!AH13</f>
        <v/>
      </c>
      <c r="F32" s="161" t="str">
        <f>'Loan illustration'!AI13</f>
        <v/>
      </c>
      <c r="G32" s="161" t="str">
        <f>'Loan illustration'!AJ13</f>
        <v/>
      </c>
      <c r="H32" s="162" t="str">
        <f>'Loan illustration'!AK13</f>
        <v/>
      </c>
    </row>
    <row r="33" spans="2:10" ht="15.6" thickBot="1" x14ac:dyDescent="0.3">
      <c r="B33" s="163" t="s">
        <v>1886</v>
      </c>
      <c r="C33" s="320">
        <f>SUM(C26:D32)</f>
        <v>0</v>
      </c>
      <c r="D33" s="321"/>
      <c r="E33" s="164">
        <f>SUM(E26:E32)</f>
        <v>0</v>
      </c>
      <c r="F33" s="164">
        <f t="shared" ref="F33:H33" si="0">SUM(F26:F32)</f>
        <v>0</v>
      </c>
      <c r="G33" s="164">
        <f t="shared" si="0"/>
        <v>0</v>
      </c>
      <c r="H33" s="165">
        <f t="shared" si="0"/>
        <v>0</v>
      </c>
    </row>
    <row r="34" spans="2:10" ht="17.399999999999999" customHeight="1" x14ac:dyDescent="0.25">
      <c r="B34" s="316"/>
      <c r="C34" s="316"/>
    </row>
    <row r="35" spans="2:10" ht="57" customHeight="1" x14ac:dyDescent="0.25">
      <c r="B35" s="323" t="s">
        <v>2053</v>
      </c>
      <c r="C35" s="323"/>
      <c r="D35" s="323"/>
      <c r="E35" s="323"/>
      <c r="F35" s="323"/>
      <c r="G35" s="323"/>
      <c r="H35" s="323"/>
      <c r="J35" s="153" t="str">
        <f>B35</f>
        <v>The schools revenue funds can only be used for repayments if it can be shown that this does not result in a deficit balance. 
Loan repayments will be deducted monthly from the budget advances.</v>
      </c>
    </row>
    <row r="36" spans="2:10" ht="12.6" customHeight="1" x14ac:dyDescent="0.25">
      <c r="B36" s="151"/>
    </row>
    <row r="37" spans="2:10" ht="15" customHeight="1" x14ac:dyDescent="0.25">
      <c r="B37" s="216" t="s">
        <v>1887</v>
      </c>
    </row>
    <row r="38" spans="2:10" ht="6" customHeight="1" x14ac:dyDescent="0.25">
      <c r="B38" s="151"/>
    </row>
    <row r="39" spans="2:10" ht="52.95" customHeight="1" x14ac:dyDescent="0.25">
      <c r="B39" s="313" t="s">
        <v>2041</v>
      </c>
      <c r="C39" s="313"/>
      <c r="D39" s="313"/>
      <c r="E39" s="313"/>
      <c r="F39" s="313"/>
      <c r="G39" s="313"/>
      <c r="H39" s="313"/>
      <c r="J39" s="153" t="str">
        <f>B39</f>
        <v>Loan interest will be charged at the standard interest rate of 1% above the Bank of England base rate. Schools should make a cautionary note that allows for any increases in rates within the lifetime of the loan.</v>
      </c>
    </row>
    <row r="40" spans="2:10" ht="19.2" customHeight="1" x14ac:dyDescent="0.25">
      <c r="B40" s="215" t="s">
        <v>2050</v>
      </c>
      <c r="C40" s="166"/>
      <c r="D40" s="166"/>
      <c r="E40" s="166"/>
      <c r="F40" s="166"/>
      <c r="G40" s="166"/>
      <c r="H40" s="166"/>
    </row>
    <row r="41" spans="2:10" ht="62.4" customHeight="1" x14ac:dyDescent="0.25">
      <c r="B41" s="323" t="s">
        <v>2054</v>
      </c>
      <c r="C41" s="323"/>
      <c r="D41" s="323"/>
      <c r="E41" s="323"/>
      <c r="F41" s="323"/>
      <c r="G41" s="323"/>
      <c r="H41" s="323"/>
      <c r="J41" s="153" t="str">
        <f>B41</f>
        <v>If schools wish to pay loans more quickly than the original agreement this is welcomed and there will be interest savings. This will enable more schools to take advantage of the scheme. If the school budget and cash-flow position shows that additional loan repayments can be made, the Local Authority can consult with the school regarding making additional payments.</v>
      </c>
    </row>
    <row r="42" spans="2:10" ht="36" customHeight="1" x14ac:dyDescent="0.25">
      <c r="B42" s="215" t="s">
        <v>2051</v>
      </c>
      <c r="C42" s="166"/>
      <c r="D42" s="166"/>
      <c r="E42" s="166"/>
      <c r="F42" s="166"/>
      <c r="G42" s="166"/>
      <c r="H42" s="166"/>
    </row>
    <row r="43" spans="2:10" ht="83.4" customHeight="1" x14ac:dyDescent="0.25">
      <c r="B43" s="313" t="s">
        <v>2055</v>
      </c>
      <c r="C43" s="313"/>
      <c r="D43" s="313"/>
      <c r="E43" s="313"/>
      <c r="F43" s="313"/>
      <c r="G43" s="313"/>
      <c r="H43" s="313"/>
      <c r="J43" s="153" t="str">
        <f>B43</f>
        <v>I agree to the loan details as outlined.  I understand and agree that all loan advances are to be kept in the schools current bank account for the use of school expenditure. I understand that the school will be fully liable for the loan repayment after the initial draw down.  I have read and understood the Financing Major Purchases (loans and leases) in  Financial Control No3  within KELSI. Schools converting to become academies will continue with their loan as this will be signed and agreed under the Commercial Transfer Agreement.</v>
      </c>
    </row>
    <row r="44" spans="2:10" ht="7.5" customHeight="1" x14ac:dyDescent="0.25">
      <c r="B44" s="151"/>
    </row>
    <row r="45" spans="2:10" x14ac:dyDescent="0.25">
      <c r="B45" s="167" t="s">
        <v>1888</v>
      </c>
      <c r="C45" s="168"/>
      <c r="D45" s="168"/>
      <c r="E45" s="168"/>
      <c r="F45" s="168"/>
      <c r="G45" s="168"/>
      <c r="H45" s="169"/>
    </row>
    <row r="46" spans="2:10" x14ac:dyDescent="0.25">
      <c r="B46" s="170"/>
      <c r="H46" s="171"/>
    </row>
    <row r="47" spans="2:10" x14ac:dyDescent="0.25">
      <c r="B47" s="172" t="s">
        <v>1889</v>
      </c>
      <c r="C47" s="173"/>
      <c r="D47" s="173"/>
      <c r="E47" s="173"/>
      <c r="F47" s="173" t="s">
        <v>7</v>
      </c>
      <c r="G47" s="173"/>
      <c r="H47" s="174"/>
    </row>
    <row r="48" spans="2:10" ht="7.5" customHeight="1" x14ac:dyDescent="0.25"/>
    <row r="49" spans="1:8" x14ac:dyDescent="0.25">
      <c r="B49" s="167" t="s">
        <v>1890</v>
      </c>
      <c r="C49" s="168"/>
      <c r="D49" s="168"/>
      <c r="E49" s="168"/>
      <c r="F49" s="168"/>
      <c r="G49" s="168"/>
      <c r="H49" s="169"/>
    </row>
    <row r="50" spans="1:8" x14ac:dyDescent="0.25">
      <c r="B50" s="170"/>
      <c r="H50" s="171"/>
    </row>
    <row r="51" spans="1:8" x14ac:dyDescent="0.25">
      <c r="B51" s="172" t="s">
        <v>1889</v>
      </c>
      <c r="C51" s="173"/>
      <c r="D51" s="173"/>
      <c r="E51" s="173"/>
      <c r="F51" s="173" t="s">
        <v>7</v>
      </c>
      <c r="G51" s="173"/>
      <c r="H51" s="174"/>
    </row>
    <row r="52" spans="1:8" ht="6.75" customHeight="1" x14ac:dyDescent="0.25"/>
    <row r="53" spans="1:8" ht="31.2" customHeight="1" x14ac:dyDescent="0.25">
      <c r="A53" s="206"/>
      <c r="B53" s="322" t="s">
        <v>2069</v>
      </c>
      <c r="C53" s="322"/>
      <c r="D53" s="322"/>
      <c r="E53" s="322"/>
      <c r="F53" s="322"/>
      <c r="G53" s="322"/>
      <c r="H53" s="322"/>
    </row>
    <row r="54" spans="1:8" ht="7.5" customHeight="1" x14ac:dyDescent="0.25">
      <c r="A54" s="206"/>
      <c r="B54" s="206"/>
      <c r="C54" s="206"/>
      <c r="D54" s="206"/>
      <c r="E54" s="206"/>
      <c r="F54" s="206"/>
      <c r="G54" s="206"/>
      <c r="H54" s="206"/>
    </row>
    <row r="55" spans="1:8" x14ac:dyDescent="0.25">
      <c r="A55" s="206"/>
      <c r="B55" s="207" t="s">
        <v>1891</v>
      </c>
      <c r="C55" s="208"/>
      <c r="D55" s="208"/>
      <c r="E55" s="208"/>
      <c r="F55" s="208"/>
      <c r="G55" s="208"/>
      <c r="H55" s="209"/>
    </row>
    <row r="56" spans="1:8" x14ac:dyDescent="0.25">
      <c r="A56" s="206"/>
      <c r="B56" s="210"/>
      <c r="C56" s="206"/>
      <c r="D56" s="206"/>
      <c r="E56" s="206"/>
      <c r="F56" s="206"/>
      <c r="G56" s="206"/>
      <c r="H56" s="211"/>
    </row>
    <row r="57" spans="1:8" x14ac:dyDescent="0.25">
      <c r="A57" s="206"/>
      <c r="B57" s="212" t="s">
        <v>1889</v>
      </c>
      <c r="C57" s="213"/>
      <c r="D57" s="213"/>
      <c r="E57" s="213"/>
      <c r="F57" s="213" t="s">
        <v>7</v>
      </c>
      <c r="G57" s="213"/>
      <c r="H57" s="214"/>
    </row>
    <row r="58" spans="1:8" ht="15.6" thickBot="1" x14ac:dyDescent="0.3">
      <c r="A58" s="217"/>
      <c r="B58" s="217"/>
      <c r="C58" s="217"/>
      <c r="D58" s="217"/>
      <c r="E58" s="217"/>
      <c r="F58" s="217"/>
      <c r="G58" s="217"/>
      <c r="H58" s="217"/>
    </row>
  </sheetData>
  <sheetProtection selectLockedCells="1"/>
  <mergeCells count="20">
    <mergeCell ref="B53:H53"/>
    <mergeCell ref="B35:H35"/>
    <mergeCell ref="B39:H39"/>
    <mergeCell ref="B41:H41"/>
    <mergeCell ref="B43:H43"/>
    <mergeCell ref="C27:D27"/>
    <mergeCell ref="C28:D28"/>
    <mergeCell ref="C29:D29"/>
    <mergeCell ref="B34:C34"/>
    <mergeCell ref="C26:D26"/>
    <mergeCell ref="C30:D30"/>
    <mergeCell ref="C31:D31"/>
    <mergeCell ref="C32:D32"/>
    <mergeCell ref="C33:D33"/>
    <mergeCell ref="C25:D25"/>
    <mergeCell ref="D10:F10"/>
    <mergeCell ref="B14:H14"/>
    <mergeCell ref="G16:H16"/>
    <mergeCell ref="B20:H20"/>
    <mergeCell ref="B23:H2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54A90CCB51694EB4D9AC1659E6AC48" ma:contentTypeVersion="17" ma:contentTypeDescription="Create a new document." ma:contentTypeScope="" ma:versionID="b0359aa1542eeef360a4b3bdfa0ac489">
  <xsd:schema xmlns:xsd="http://www.w3.org/2001/XMLSchema" xmlns:xs="http://www.w3.org/2001/XMLSchema" xmlns:p="http://schemas.microsoft.com/office/2006/metadata/properties" xmlns:ns2="76f7bad7-08c0-4d31-beb6-8de2bccf0d5e" xmlns:ns3="62865ea8-f116-406c-9840-b9098c6aa2bd" targetNamespace="http://schemas.microsoft.com/office/2006/metadata/properties" ma:root="true" ma:fieldsID="cb3d891e06b74334acb257b0cf2c5352" ns2:_="" ns3:_="">
    <xsd:import namespace="76f7bad7-08c0-4d31-beb6-8de2bccf0d5e"/>
    <xsd:import namespace="62865ea8-f116-406c-9840-b9098c6aa2bd"/>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7bad7-08c0-4d31-beb6-8de2bccf0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cddcab1-4fb3-4190-803e-fbe8b4ce9684"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865ea8-f116-406c-9840-b9098c6aa2b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3829e7f-31d0-4ff4-9a33-a81f2fdf0037}" ma:internalName="TaxCatchAll" ma:showField="CatchAllData" ma:web="62865ea8-f116-406c-9840-b9098c6aa2b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2865ea8-f116-406c-9840-b9098c6aa2bd" xsi:nil="true"/>
    <lcf76f155ced4ddcb4097134ff3c332f xmlns="76f7bad7-08c0-4d31-beb6-8de2bccf0d5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817ABF2-4656-4CFE-9471-2003A1F53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f7bad7-08c0-4d31-beb6-8de2bccf0d5e"/>
    <ds:schemaRef ds:uri="62865ea8-f116-406c-9840-b9098c6aa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6C83E4-2AF5-490E-9EEF-751BDA52D9CF}">
  <ds:schemaRefs>
    <ds:schemaRef ds:uri="http://schemas.microsoft.com/sharepoint/v3/contenttype/forms"/>
  </ds:schemaRefs>
</ds:datastoreItem>
</file>

<file path=customXml/itemProps3.xml><?xml version="1.0" encoding="utf-8"?>
<ds:datastoreItem xmlns:ds="http://schemas.openxmlformats.org/officeDocument/2006/customXml" ds:itemID="{3135CCF9-1AF1-45D5-9461-503AF98E8B0E}">
  <ds:schemaRefs>
    <ds:schemaRef ds:uri="http://schemas.microsoft.com/office/2006/metadata/properties"/>
    <ds:schemaRef ds:uri="http://schemas.microsoft.com/office/infopath/2007/PartnerControls"/>
    <ds:schemaRef ds:uri="76f7bad7-08c0-4d31-beb6-8de2bccf0d5e"/>
    <ds:schemaRef ds:uri="62865ea8-f116-406c-9840-b9098c6aa2bd"/>
    <ds:schemaRef ds:uri="f577b482-2a06-4030-a715-c06d6bba1e4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Address File</vt:lpstr>
      <vt:lpstr>Data sheet</vt:lpstr>
      <vt:lpstr>Interest Rates</vt:lpstr>
      <vt:lpstr>Loan Application</vt:lpstr>
      <vt:lpstr>Loan illustration</vt:lpstr>
      <vt:lpstr>Loan Exceptions</vt:lpstr>
      <vt:lpstr>Final Loan Agreement</vt:lpstr>
      <vt:lpstr>Capital</vt:lpstr>
      <vt:lpstr>ICT</vt:lpstr>
      <vt:lpstr>Premises</vt:lpstr>
      <vt:lpstr>'Final Loan Agreement'!Print_Area</vt:lpstr>
      <vt:lpstr>'Loan illustration'!Print_Area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Walter, Steve - CY EPA</dc:creator>
  <cp:lastModifiedBy>Walkling, Suzanne - TEP</cp:lastModifiedBy>
  <cp:lastPrinted>2022-05-25T10:38:42Z</cp:lastPrinted>
  <dcterms:created xsi:type="dcterms:W3CDTF">2018-10-09T10:53:58Z</dcterms:created>
  <dcterms:modified xsi:type="dcterms:W3CDTF">2025-03-18T17:59:14Z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0x010100D054A90CCB51694EB4D9AC1659E6AC48</vt:lpwstr>
  </property>
  <property fmtid="{D5CDD505-2E9C-101B-9397-08002B2CF9AE}" pid="3" name="Order">
    <vt:r8>100</vt:r8>
  </property>
  <property fmtid="{D5CDD505-2E9C-101B-9397-08002B2CF9AE}" pid="4" name="ComplianceAssetId">
    <vt:lpwstr/>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ediaServiceImageTags">
    <vt:lpwstr/>
  </property>
  <property fmtid="{D5CDD505-2E9C-101B-9397-08002B2CF9AE}" pid="9" name="_ExtendedDescription">
    <vt:lpwstr/>
  </property>
  <property fmtid="{D5CDD505-2E9C-101B-9397-08002B2CF9AE}" pid="10" name="TriggerFlowInfo">
    <vt:lpwstr/>
  </property>
</Properties>
</file>