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educationpeople.sharepoint.com/sites/tep/SFS/Statutory/Closedown/Master Closedown Forms/2025-26/"/>
    </mc:Choice>
  </mc:AlternateContent>
  <xr:revisionPtr revIDLastSave="4" documentId="8_{2EA18660-ED93-49FE-A11A-F39822ECDD1B}" xr6:coauthVersionLast="47" xr6:coauthVersionMax="47" xr10:uidLastSave="{2EF2290B-076A-49FF-9D08-27BF699EBE05}"/>
  <workbookProtection workbookAlgorithmName="SHA-512" workbookHashValue="iVT1TIR1z5BmJomlrBPapobJwOOxS29MxyoXfpIt1+GBX1+eeETuQC1KS/+nmnAUEYEWUfPjb9noP1Ds0/hSzw==" workbookSaltValue="gMXUUkQ9QGDobJx0Gb6f/A==" workbookSpinCount="100000" lockStructure="1"/>
  <bookViews>
    <workbookView xWindow="-108" yWindow="-108" windowWidth="23256" windowHeight="12576" activeTab="1" xr2:uid="{5A087FC0-A022-4D21-B3BD-E519899B64EA}"/>
  </bookViews>
  <sheets>
    <sheet name="Guidence Notes" sheetId="6" r:id="rId1"/>
    <sheet name="Data sheet" sheetId="1" r:id="rId2"/>
    <sheet name="Rollovers" sheetId="5" state="hidden" r:id="rId3"/>
    <sheet name="Salix" sheetId="4" state="hidden" r:id="rId4"/>
    <sheet name="Support Data" sheetId="3" state="hidden" r:id="rId5"/>
    <sheet name="DFE" sheetId="2" state="hidden" r:id="rId6"/>
    <sheet name="Ref" sheetId="7" state="hidden" r:id="rId7"/>
  </sheets>
  <definedNames>
    <definedName name="_xlnm._FilterDatabase" localSheetId="5" hidden="1">DFE!$A$1:$B$1</definedName>
    <definedName name="_xlnm._FilterDatabase" localSheetId="2" hidden="1">Rollovers!$A$1:$K$293</definedName>
    <definedName name="_xlnm._FilterDatabase" localSheetId="3" hidden="1">Salix!$A$1:$G$27</definedName>
    <definedName name="_xlnm._FilterDatabase" localSheetId="4" hidden="1">'Support Data'!$A$2:$M$294</definedName>
    <definedName name="_xlnm.Print_Area" localSheetId="1">'Data sheet'!$A$1:$H$28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" i="4"/>
  <c r="A23" i="4" l="1"/>
  <c r="A2" i="4"/>
  <c r="B6" i="1" l="1"/>
  <c r="A27" i="4" l="1"/>
  <c r="B27" i="4" s="1"/>
  <c r="H294" i="3" l="1"/>
  <c r="B5" i="1" l="1"/>
  <c r="B12" i="1" l="1"/>
  <c r="H1" i="1" l="1"/>
  <c r="A25" i="4" l="1"/>
  <c r="A26" i="4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3" i="3"/>
  <c r="B10" i="1" l="1"/>
  <c r="D10" i="1" s="1"/>
  <c r="I20" i="1"/>
  <c r="I19" i="1"/>
  <c r="I18" i="1"/>
  <c r="I17" i="1"/>
  <c r="I16" i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4" i="4"/>
  <c r="B17" i="1" l="1"/>
  <c r="D17" i="1" s="1"/>
  <c r="E17" i="1" s="1"/>
  <c r="B18" i="1"/>
  <c r="D18" i="1" s="1"/>
  <c r="B19" i="1"/>
  <c r="B16" i="1"/>
  <c r="B20" i="1"/>
  <c r="E18" i="1" l="1"/>
  <c r="D20" i="1"/>
  <c r="E20" i="1" s="1"/>
  <c r="D19" i="1"/>
  <c r="E19" i="1" s="1"/>
  <c r="H23" i="1"/>
  <c r="H28" i="1" s="1"/>
  <c r="D12" i="1"/>
  <c r="B9" i="1"/>
  <c r="D9" i="1" s="1"/>
  <c r="B8" i="1"/>
  <c r="D8" i="1" s="1"/>
  <c r="B7" i="1"/>
  <c r="D7" i="1" s="1"/>
  <c r="D6" i="1"/>
  <c r="D16" i="1" l="1"/>
  <c r="E16" i="1" s="1"/>
  <c r="I292" i="5" l="1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I239" i="5"/>
  <c r="E239" i="5"/>
  <c r="I238" i="5"/>
  <c r="E238" i="5"/>
  <c r="I237" i="5"/>
  <c r="E237" i="5"/>
  <c r="I236" i="5"/>
  <c r="E236" i="5"/>
  <c r="I235" i="5"/>
  <c r="E235" i="5"/>
  <c r="I234" i="5"/>
  <c r="E234" i="5"/>
  <c r="I233" i="5"/>
  <c r="E233" i="5"/>
  <c r="I232" i="5"/>
  <c r="E232" i="5"/>
  <c r="I231" i="5"/>
  <c r="E231" i="5"/>
  <c r="I230" i="5"/>
  <c r="E230" i="5"/>
  <c r="I229" i="5"/>
  <c r="E229" i="5"/>
  <c r="I228" i="5"/>
  <c r="E228" i="5"/>
  <c r="I227" i="5"/>
  <c r="E227" i="5"/>
  <c r="I226" i="5"/>
  <c r="E226" i="5"/>
  <c r="I225" i="5"/>
  <c r="E225" i="5"/>
  <c r="I224" i="5"/>
  <c r="E224" i="5"/>
  <c r="I223" i="5"/>
  <c r="E223" i="5"/>
  <c r="I222" i="5"/>
  <c r="E222" i="5"/>
  <c r="I221" i="5"/>
  <c r="E221" i="5"/>
  <c r="I220" i="5"/>
  <c r="E220" i="5"/>
  <c r="I219" i="5"/>
  <c r="E219" i="5"/>
  <c r="I218" i="5"/>
  <c r="E218" i="5"/>
  <c r="I217" i="5"/>
  <c r="E217" i="5"/>
  <c r="I216" i="5"/>
  <c r="E216" i="5"/>
  <c r="I215" i="5"/>
  <c r="E215" i="5"/>
  <c r="I214" i="5"/>
  <c r="E214" i="5"/>
  <c r="I213" i="5"/>
  <c r="E213" i="5"/>
  <c r="I212" i="5"/>
  <c r="E212" i="5"/>
  <c r="I211" i="5"/>
  <c r="E211" i="5"/>
  <c r="I210" i="5"/>
  <c r="E210" i="5"/>
  <c r="I209" i="5"/>
  <c r="E209" i="5"/>
  <c r="I208" i="5"/>
  <c r="E208" i="5"/>
  <c r="I207" i="5"/>
  <c r="E207" i="5"/>
  <c r="I206" i="5"/>
  <c r="E206" i="5"/>
  <c r="I205" i="5"/>
  <c r="E205" i="5"/>
  <c r="I204" i="5"/>
  <c r="E204" i="5"/>
  <c r="I203" i="5"/>
  <c r="E203" i="5"/>
  <c r="I202" i="5"/>
  <c r="E202" i="5"/>
  <c r="I201" i="5"/>
  <c r="E201" i="5"/>
  <c r="I200" i="5"/>
  <c r="E200" i="5"/>
  <c r="I199" i="5"/>
  <c r="E199" i="5"/>
  <c r="I198" i="5"/>
  <c r="E198" i="5"/>
  <c r="I197" i="5"/>
  <c r="E197" i="5"/>
  <c r="I196" i="5"/>
  <c r="E196" i="5"/>
  <c r="I195" i="5"/>
  <c r="E195" i="5"/>
  <c r="I194" i="5"/>
  <c r="E194" i="5"/>
  <c r="I193" i="5"/>
  <c r="E193" i="5"/>
  <c r="I192" i="5"/>
  <c r="E192" i="5"/>
  <c r="I191" i="5"/>
  <c r="E191" i="5"/>
  <c r="I190" i="5"/>
  <c r="E190" i="5"/>
  <c r="I189" i="5"/>
  <c r="E189" i="5"/>
  <c r="I188" i="5"/>
  <c r="E188" i="5"/>
  <c r="I187" i="5"/>
  <c r="E187" i="5"/>
  <c r="I186" i="5"/>
  <c r="E186" i="5"/>
  <c r="I185" i="5"/>
  <c r="E185" i="5"/>
  <c r="I184" i="5"/>
  <c r="E184" i="5"/>
  <c r="I183" i="5"/>
  <c r="E183" i="5"/>
  <c r="I182" i="5"/>
  <c r="E182" i="5"/>
  <c r="I181" i="5"/>
  <c r="E181" i="5"/>
  <c r="I180" i="5"/>
  <c r="E180" i="5"/>
  <c r="I179" i="5"/>
  <c r="E179" i="5"/>
  <c r="I178" i="5"/>
  <c r="E178" i="5"/>
  <c r="I177" i="5"/>
  <c r="E177" i="5"/>
  <c r="I176" i="5"/>
  <c r="E176" i="5"/>
  <c r="I175" i="5"/>
  <c r="E175" i="5"/>
  <c r="I174" i="5"/>
  <c r="E174" i="5"/>
  <c r="I173" i="5"/>
  <c r="E173" i="5"/>
  <c r="I172" i="5"/>
  <c r="E172" i="5"/>
  <c r="I171" i="5"/>
  <c r="E171" i="5"/>
  <c r="I170" i="5"/>
  <c r="E170" i="5"/>
  <c r="I169" i="5"/>
  <c r="E169" i="5"/>
  <c r="I168" i="5"/>
  <c r="E168" i="5"/>
  <c r="I167" i="5"/>
  <c r="E167" i="5"/>
  <c r="I166" i="5"/>
  <c r="E166" i="5"/>
  <c r="I165" i="5"/>
  <c r="E165" i="5"/>
  <c r="I164" i="5"/>
  <c r="E164" i="5"/>
  <c r="I163" i="5"/>
  <c r="E163" i="5"/>
  <c r="I162" i="5"/>
  <c r="E162" i="5"/>
  <c r="I161" i="5"/>
  <c r="E161" i="5"/>
  <c r="I160" i="5"/>
  <c r="E160" i="5"/>
  <c r="I159" i="5"/>
  <c r="E159" i="5"/>
  <c r="I158" i="5"/>
  <c r="E158" i="5"/>
  <c r="I157" i="5"/>
  <c r="E157" i="5"/>
  <c r="I156" i="5"/>
  <c r="E156" i="5"/>
  <c r="I155" i="5"/>
  <c r="E155" i="5"/>
  <c r="I154" i="5"/>
  <c r="E154" i="5"/>
  <c r="I153" i="5"/>
  <c r="E153" i="5"/>
  <c r="I152" i="5"/>
  <c r="E152" i="5"/>
  <c r="I151" i="5"/>
  <c r="E151" i="5"/>
  <c r="I150" i="5"/>
  <c r="E150" i="5"/>
  <c r="I149" i="5"/>
  <c r="E149" i="5"/>
  <c r="I148" i="5"/>
  <c r="E148" i="5"/>
  <c r="I147" i="5"/>
  <c r="E147" i="5"/>
  <c r="I146" i="5"/>
  <c r="E146" i="5"/>
  <c r="I145" i="5"/>
  <c r="E145" i="5"/>
  <c r="I144" i="5"/>
  <c r="E144" i="5"/>
  <c r="I143" i="5"/>
  <c r="E143" i="5"/>
  <c r="I142" i="5"/>
  <c r="E142" i="5"/>
  <c r="I141" i="5"/>
  <c r="E141" i="5"/>
  <c r="I140" i="5"/>
  <c r="E140" i="5"/>
  <c r="I139" i="5"/>
  <c r="E139" i="5"/>
  <c r="I138" i="5"/>
  <c r="E138" i="5"/>
  <c r="I137" i="5"/>
  <c r="E137" i="5"/>
  <c r="I136" i="5"/>
  <c r="E136" i="5"/>
  <c r="I135" i="5"/>
  <c r="E135" i="5"/>
  <c r="I134" i="5"/>
  <c r="E134" i="5"/>
  <c r="I133" i="5"/>
  <c r="E133" i="5"/>
  <c r="I132" i="5"/>
  <c r="E132" i="5"/>
  <c r="I131" i="5"/>
  <c r="E131" i="5"/>
  <c r="I130" i="5"/>
  <c r="E130" i="5"/>
  <c r="I129" i="5"/>
  <c r="E129" i="5"/>
  <c r="I128" i="5"/>
  <c r="E128" i="5"/>
  <c r="I127" i="5"/>
  <c r="E127" i="5"/>
  <c r="I126" i="5"/>
  <c r="E126" i="5"/>
  <c r="I125" i="5"/>
  <c r="E125" i="5"/>
  <c r="I124" i="5"/>
  <c r="E124" i="5"/>
  <c r="I123" i="5"/>
  <c r="E123" i="5"/>
  <c r="I122" i="5"/>
  <c r="E122" i="5"/>
  <c r="I121" i="5"/>
  <c r="E121" i="5"/>
  <c r="I120" i="5"/>
  <c r="E120" i="5"/>
  <c r="I119" i="5"/>
  <c r="E119" i="5"/>
  <c r="I118" i="5"/>
  <c r="E118" i="5"/>
  <c r="I117" i="5"/>
  <c r="E117" i="5"/>
  <c r="I116" i="5"/>
  <c r="E116" i="5"/>
  <c r="I115" i="5"/>
  <c r="E115" i="5"/>
  <c r="I114" i="5"/>
  <c r="E114" i="5"/>
  <c r="I113" i="5"/>
  <c r="E113" i="5"/>
  <c r="I112" i="5"/>
  <c r="E112" i="5"/>
  <c r="I111" i="5"/>
  <c r="E111" i="5"/>
  <c r="I110" i="5"/>
  <c r="E110" i="5"/>
  <c r="I109" i="5"/>
  <c r="E109" i="5"/>
  <c r="I108" i="5"/>
  <c r="E108" i="5"/>
  <c r="I107" i="5"/>
  <c r="E107" i="5"/>
  <c r="I106" i="5"/>
  <c r="E106" i="5"/>
  <c r="I105" i="5"/>
  <c r="E105" i="5"/>
  <c r="I104" i="5"/>
  <c r="E104" i="5"/>
  <c r="I103" i="5"/>
  <c r="E103" i="5"/>
  <c r="I102" i="5"/>
  <c r="E102" i="5"/>
  <c r="I101" i="5"/>
  <c r="E101" i="5"/>
  <c r="I100" i="5"/>
  <c r="E100" i="5"/>
  <c r="I99" i="5"/>
  <c r="E99" i="5"/>
  <c r="I98" i="5"/>
  <c r="E98" i="5"/>
  <c r="I97" i="5"/>
  <c r="E97" i="5"/>
  <c r="I96" i="5"/>
  <c r="E96" i="5"/>
  <c r="I95" i="5"/>
  <c r="E95" i="5"/>
  <c r="I94" i="5"/>
  <c r="E94" i="5"/>
  <c r="I93" i="5"/>
  <c r="E93" i="5"/>
  <c r="I92" i="5"/>
  <c r="E92" i="5"/>
  <c r="I91" i="5"/>
  <c r="E91" i="5"/>
  <c r="I90" i="5"/>
  <c r="E90" i="5"/>
  <c r="I89" i="5"/>
  <c r="E89" i="5"/>
  <c r="I88" i="5"/>
  <c r="E88" i="5"/>
  <c r="I87" i="5"/>
  <c r="E87" i="5"/>
  <c r="I86" i="5"/>
  <c r="E86" i="5"/>
  <c r="I85" i="5"/>
  <c r="E85" i="5"/>
  <c r="I84" i="5"/>
  <c r="E84" i="5"/>
  <c r="I83" i="5"/>
  <c r="E83" i="5"/>
  <c r="I82" i="5"/>
  <c r="E82" i="5"/>
  <c r="I81" i="5"/>
  <c r="E81" i="5"/>
  <c r="I80" i="5"/>
  <c r="E80" i="5"/>
  <c r="I79" i="5"/>
  <c r="E79" i="5"/>
  <c r="I78" i="5"/>
  <c r="E78" i="5"/>
  <c r="I77" i="5"/>
  <c r="E77" i="5"/>
  <c r="I76" i="5"/>
  <c r="E76" i="5"/>
  <c r="I75" i="5"/>
  <c r="E75" i="5"/>
  <c r="I74" i="5"/>
  <c r="E74" i="5"/>
  <c r="I73" i="5"/>
  <c r="E73" i="5"/>
  <c r="I72" i="5"/>
  <c r="E72" i="5"/>
  <c r="I71" i="5"/>
  <c r="E71" i="5"/>
  <c r="I70" i="5"/>
  <c r="E70" i="5"/>
  <c r="I69" i="5"/>
  <c r="E69" i="5"/>
  <c r="I68" i="5"/>
  <c r="E68" i="5"/>
  <c r="I67" i="5"/>
  <c r="E67" i="5"/>
  <c r="I66" i="5"/>
  <c r="E66" i="5"/>
  <c r="I65" i="5"/>
  <c r="E65" i="5"/>
  <c r="I64" i="5"/>
  <c r="E64" i="5"/>
  <c r="I63" i="5"/>
  <c r="E63" i="5"/>
  <c r="I62" i="5"/>
  <c r="E62" i="5"/>
  <c r="I61" i="5"/>
  <c r="E61" i="5"/>
  <c r="I60" i="5"/>
  <c r="E60" i="5"/>
  <c r="I59" i="5"/>
  <c r="E59" i="5"/>
  <c r="I58" i="5"/>
  <c r="E58" i="5"/>
  <c r="I57" i="5"/>
  <c r="E57" i="5"/>
  <c r="I56" i="5"/>
  <c r="E56" i="5"/>
  <c r="I55" i="5"/>
  <c r="E55" i="5"/>
  <c r="I54" i="5"/>
  <c r="E54" i="5"/>
  <c r="I53" i="5"/>
  <c r="E53" i="5"/>
  <c r="I52" i="5"/>
  <c r="E52" i="5"/>
  <c r="I51" i="5"/>
  <c r="E51" i="5"/>
  <c r="I50" i="5"/>
  <c r="E50" i="5"/>
  <c r="I49" i="5"/>
  <c r="E49" i="5"/>
  <c r="I48" i="5"/>
  <c r="E48" i="5"/>
  <c r="I47" i="5"/>
  <c r="E47" i="5"/>
  <c r="I46" i="5"/>
  <c r="E46" i="5"/>
  <c r="I45" i="5"/>
  <c r="E45" i="5"/>
  <c r="I44" i="5"/>
  <c r="E44" i="5"/>
  <c r="I43" i="5"/>
  <c r="E43" i="5"/>
  <c r="I42" i="5"/>
  <c r="E42" i="5"/>
  <c r="I41" i="5"/>
  <c r="E41" i="5"/>
  <c r="I40" i="5"/>
  <c r="E40" i="5"/>
  <c r="I39" i="5"/>
  <c r="E39" i="5"/>
  <c r="I38" i="5"/>
  <c r="E38" i="5"/>
  <c r="I37" i="5"/>
  <c r="E37" i="5"/>
  <c r="I36" i="5"/>
  <c r="E36" i="5"/>
  <c r="I35" i="5"/>
  <c r="E35" i="5"/>
  <c r="I34" i="5"/>
  <c r="E34" i="5"/>
  <c r="I33" i="5"/>
  <c r="E33" i="5"/>
  <c r="I32" i="5"/>
  <c r="E32" i="5"/>
  <c r="I31" i="5"/>
  <c r="E31" i="5"/>
  <c r="I30" i="5"/>
  <c r="E30" i="5"/>
  <c r="I29" i="5"/>
  <c r="E29" i="5"/>
  <c r="I28" i="5"/>
  <c r="E28" i="5"/>
  <c r="I27" i="5"/>
  <c r="E27" i="5"/>
  <c r="I26" i="5"/>
  <c r="E26" i="5"/>
  <c r="I25" i="5"/>
  <c r="E25" i="5"/>
  <c r="I24" i="5"/>
  <c r="E24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E14" i="5"/>
  <c r="I13" i="5"/>
  <c r="E13" i="5"/>
  <c r="I12" i="5"/>
  <c r="E12" i="5"/>
  <c r="I11" i="5"/>
  <c r="E11" i="5"/>
  <c r="I10" i="5"/>
  <c r="E10" i="5"/>
  <c r="I9" i="5"/>
  <c r="E9" i="5"/>
  <c r="I8" i="5"/>
  <c r="E8" i="5"/>
  <c r="I7" i="5"/>
  <c r="E7" i="5"/>
  <c r="I6" i="5"/>
  <c r="E6" i="5"/>
  <c r="I5" i="5"/>
  <c r="E5" i="5"/>
  <c r="I4" i="5"/>
  <c r="E4" i="5"/>
  <c r="I3" i="5"/>
  <c r="E3" i="5"/>
  <c r="I2" i="5"/>
  <c r="E2" i="5"/>
  <c r="B2" i="1" l="1"/>
</calcChain>
</file>

<file path=xl/sharedStrings.xml><?xml version="1.0" encoding="utf-8"?>
<sst xmlns="http://schemas.openxmlformats.org/spreadsheetml/2006/main" count="537" uniqueCount="438">
  <si>
    <t>School Name</t>
  </si>
  <si>
    <t>School Name:</t>
  </si>
  <si>
    <t>I01</t>
  </si>
  <si>
    <t>Ledger Code</t>
  </si>
  <si>
    <t>Difference</t>
  </si>
  <si>
    <t>Comment</t>
  </si>
  <si>
    <t>I02</t>
  </si>
  <si>
    <t>I03</t>
  </si>
  <si>
    <t>I05</t>
  </si>
  <si>
    <t>CI01</t>
  </si>
  <si>
    <t>Dfe</t>
  </si>
  <si>
    <t>DfE</t>
  </si>
  <si>
    <t>I01-01</t>
  </si>
  <si>
    <t>I02-01</t>
  </si>
  <si>
    <t>I03-01</t>
  </si>
  <si>
    <t>I05-01</t>
  </si>
  <si>
    <t>CI01-62</t>
  </si>
  <si>
    <t>DfE No.</t>
  </si>
  <si>
    <t>Evidence of loan</t>
  </si>
  <si>
    <t>Tunbridge Wells Grammar School for Boys</t>
  </si>
  <si>
    <t>LA info</t>
  </si>
  <si>
    <t>Description</t>
  </si>
  <si>
    <t>B06 b/f</t>
  </si>
  <si>
    <t>I16</t>
  </si>
  <si>
    <t>I17</t>
  </si>
  <si>
    <t>E31</t>
  </si>
  <si>
    <t xml:space="preserve">E32 </t>
  </si>
  <si>
    <t>B06 c/f</t>
  </si>
  <si>
    <t>Community focused school costs</t>
  </si>
  <si>
    <t>B06 (b/f)</t>
  </si>
  <si>
    <t>B06 (c/f)</t>
  </si>
  <si>
    <t>Additional supporting information for Closedown</t>
  </si>
  <si>
    <t>DFE</t>
  </si>
  <si>
    <t>B01</t>
  </si>
  <si>
    <t>B02</t>
  </si>
  <si>
    <t>B06</t>
  </si>
  <si>
    <t>Total Rev 01</t>
  </si>
  <si>
    <t>B03</t>
  </si>
  <si>
    <t>B04</t>
  </si>
  <si>
    <t>B05</t>
  </si>
  <si>
    <t>Total Cap 62</t>
  </si>
  <si>
    <t>Actual £/pp</t>
  </si>
  <si>
    <t>Code</t>
  </si>
  <si>
    <t>This figure is required for the current year Analysis of Year End Revenue Balances form and must be a credit (leading minus) or zero</t>
  </si>
  <si>
    <t>Birchwood PRU</t>
  </si>
  <si>
    <t>Crockenhill Primary School</t>
  </si>
  <si>
    <t>Cobham Primary School</t>
  </si>
  <si>
    <t>Cecil Road Primary School</t>
  </si>
  <si>
    <t>Higham Primary School</t>
  </si>
  <si>
    <t>Lawn Primary School</t>
  </si>
  <si>
    <t>Bean Primary School</t>
  </si>
  <si>
    <t>Capel Primary School</t>
  </si>
  <si>
    <t>Dunton Green Primary School</t>
  </si>
  <si>
    <t>Kemsing Primary School</t>
  </si>
  <si>
    <t>Leigh Primary School</t>
  </si>
  <si>
    <t>Otford Primary School</t>
  </si>
  <si>
    <t>Pembury School</t>
  </si>
  <si>
    <t>Sandhurst Primary School</t>
  </si>
  <si>
    <t>Weald Community Primary School</t>
  </si>
  <si>
    <t>Slade Primary School</t>
  </si>
  <si>
    <t>Sussex Road Community Primary School</t>
  </si>
  <si>
    <t>Boughton Monchelsea Primary School</t>
  </si>
  <si>
    <t>East Farleigh Primary School</t>
  </si>
  <si>
    <t>East Peckham Primary School</t>
  </si>
  <si>
    <t>Headcorn Primary School</t>
  </si>
  <si>
    <t>Hollingbourne Primary School</t>
  </si>
  <si>
    <t>Lenham Primary School</t>
  </si>
  <si>
    <t>Platts Heath Primary School</t>
  </si>
  <si>
    <t>Brunswick House Primary School</t>
  </si>
  <si>
    <t>North Borough Junior School</t>
  </si>
  <si>
    <t>Park Way Primary School</t>
  </si>
  <si>
    <t>Mereworth Community Primary School</t>
  </si>
  <si>
    <t>Offham Primary School</t>
  </si>
  <si>
    <t>Plaxtol Primary School</t>
  </si>
  <si>
    <t>Ryarsh Primary School</t>
  </si>
  <si>
    <t>Shipbourne School</t>
  </si>
  <si>
    <t>Staplehurst School</t>
  </si>
  <si>
    <t>Sutton Valence Primary School</t>
  </si>
  <si>
    <t>Eastling Primary School</t>
  </si>
  <si>
    <t>Ethelbert Road Primary School</t>
  </si>
  <si>
    <t>Davington Primary School</t>
  </si>
  <si>
    <t>Lower Halstow School</t>
  </si>
  <si>
    <t>Canterbury Road Primary School</t>
  </si>
  <si>
    <t>Blean Primary School</t>
  </si>
  <si>
    <t>Hoath Primary School</t>
  </si>
  <si>
    <t>Westmeads Community Infant School</t>
  </si>
  <si>
    <t>Whitstable Junior School</t>
  </si>
  <si>
    <t>Aldington Primary School</t>
  </si>
  <si>
    <t>Victoria Road Primary School</t>
  </si>
  <si>
    <t>Willesborough Infant School</t>
  </si>
  <si>
    <t>Brook Community Primary School</t>
  </si>
  <si>
    <t>Challock Primary School</t>
  </si>
  <si>
    <t>Great Chart Primary School</t>
  </si>
  <si>
    <t>Mersham Primary School</t>
  </si>
  <si>
    <t>Smeeth Community Primary School</t>
  </si>
  <si>
    <t>Hawkinge Primary School</t>
  </si>
  <si>
    <t>Sellindge Primary School</t>
  </si>
  <si>
    <t>River Primary School</t>
  </si>
  <si>
    <t>Langdon Primary School</t>
  </si>
  <si>
    <t>Eythorne Elvington Community Primary School</t>
  </si>
  <si>
    <t>Lydden Primary School</t>
  </si>
  <si>
    <t>Preston Primary School</t>
  </si>
  <si>
    <t>Wingham Primary School</t>
  </si>
  <si>
    <t>Ellington Infant School</t>
  </si>
  <si>
    <t>Priory Infant School</t>
  </si>
  <si>
    <t>Shears Green Junior School</t>
  </si>
  <si>
    <t>West Minster Primary School</t>
  </si>
  <si>
    <t>Aycliffe Community Primary School</t>
  </si>
  <si>
    <t>Riverhead Infant School</t>
  </si>
  <si>
    <t>Claremont Primary School</t>
  </si>
  <si>
    <t>Whitfield Aspen School</t>
  </si>
  <si>
    <t>Langton Green Primary School</t>
  </si>
  <si>
    <t>Bishops Down Primary School</t>
  </si>
  <si>
    <t>Singlewell Primary School</t>
  </si>
  <si>
    <t>Cheriton Primary School</t>
  </si>
  <si>
    <t>Brookfield Infant School</t>
  </si>
  <si>
    <t>Vigo Village School</t>
  </si>
  <si>
    <t>Madginford Primary School</t>
  </si>
  <si>
    <t>Palmarsh Primary School</t>
  </si>
  <si>
    <t>Painters Ash Primary School</t>
  </si>
  <si>
    <t>Tunbury Primary School</t>
  </si>
  <si>
    <t>Stocks Green Primary School</t>
  </si>
  <si>
    <t>Sandgate Primary School</t>
  </si>
  <si>
    <t>Sandling Primary School</t>
  </si>
  <si>
    <t>Capel-le-Ferne Primary School</t>
  </si>
  <si>
    <t>Lunsford Primary School</t>
  </si>
  <si>
    <t>Downs View Infant School</t>
  </si>
  <si>
    <t>Kingswood Primary School</t>
  </si>
  <si>
    <t>Senacre Wood Primary School</t>
  </si>
  <si>
    <t>Parkside Community Primary School</t>
  </si>
  <si>
    <t>High Firs Primary School</t>
  </si>
  <si>
    <t>Sandwich Junior School</t>
  </si>
  <si>
    <t>Sevenoaks Primary School</t>
  </si>
  <si>
    <t>Swalecliffe Community Primary School</t>
  </si>
  <si>
    <t>Broadwater Down Primary School</t>
  </si>
  <si>
    <t>West Borough Primary School</t>
  </si>
  <si>
    <t>Long Mead Community Primary School</t>
  </si>
  <si>
    <t>Kings Farm Primary School</t>
  </si>
  <si>
    <t>Kings Hill School</t>
  </si>
  <si>
    <t>New Ash Green Primary School</t>
  </si>
  <si>
    <t>Lady Joanna Thornhill (Endowed) Primary School</t>
  </si>
  <si>
    <t>John Wesley School</t>
  </si>
  <si>
    <t>Phoenix Community Primary School</t>
  </si>
  <si>
    <t>Downsview Primary School</t>
  </si>
  <si>
    <t>Hextable Primary School</t>
  </si>
  <si>
    <t>Joy Lane Primary School</t>
  </si>
  <si>
    <t>Green Park Community Primary School</t>
  </si>
  <si>
    <t>Dover Grammar School for Girls</t>
  </si>
  <si>
    <t>Maidstone Grammar School for Girls</t>
  </si>
  <si>
    <t>Borough Green Primary School</t>
  </si>
  <si>
    <t>Roseacre Junior School</t>
  </si>
  <si>
    <t>Herne Bay Junior School</t>
  </si>
  <si>
    <t>Ditton Infant School</t>
  </si>
  <si>
    <t>Greatstone Primary School</t>
  </si>
  <si>
    <t>Wincheap Foundation Primary School</t>
  </si>
  <si>
    <t>Harcourt Primary School</t>
  </si>
  <si>
    <t>Willesborough Junior School</t>
  </si>
  <si>
    <t>Thamesview School</t>
  </si>
  <si>
    <t>Northfleet Technology College</t>
  </si>
  <si>
    <t>Dover Grammar School for Boys</t>
  </si>
  <si>
    <t>Broomhill Bank School</t>
  </si>
  <si>
    <t>Valence School</t>
  </si>
  <si>
    <t>Bower Grove School</t>
  </si>
  <si>
    <t>Goldwyn School</t>
  </si>
  <si>
    <t>Rowhill School</t>
  </si>
  <si>
    <t>Five Acre Wood School</t>
  </si>
  <si>
    <t>Stone Bay School</t>
  </si>
  <si>
    <t>Portal House School</t>
  </si>
  <si>
    <t>Community focused school funding and/or grants</t>
  </si>
  <si>
    <t>Community focused school staff</t>
  </si>
  <si>
    <t>Community focused school facilities income</t>
  </si>
  <si>
    <t>Amount £/pp</t>
  </si>
  <si>
    <t>Section 3 - Community Focused School Balance  (if applicable):</t>
  </si>
  <si>
    <t>Salix Balance 1</t>
  </si>
  <si>
    <t>Salix Balance 2</t>
  </si>
  <si>
    <t>Salix Balance 3</t>
  </si>
  <si>
    <t>Salix Balance 4</t>
  </si>
  <si>
    <t>Salix Balance 5</t>
  </si>
  <si>
    <t>Count</t>
  </si>
  <si>
    <t>GG</t>
  </si>
  <si>
    <t>Actual £/pp (from I&amp;E)</t>
  </si>
  <si>
    <t>Northfleet Nursery</t>
  </si>
  <si>
    <t>Enterprise Learning Alliance PRU</t>
  </si>
  <si>
    <t>St John's CE School</t>
  </si>
  <si>
    <t>Repton Manor Primary</t>
  </si>
  <si>
    <t>The Discovery School</t>
  </si>
  <si>
    <t xml:space="preserve">Woodlands Primary School </t>
  </si>
  <si>
    <t>The Anthony Roper Primary School</t>
  </si>
  <si>
    <t>Hadlow School</t>
  </si>
  <si>
    <t>Rodmersham School</t>
  </si>
  <si>
    <t>Rose Street Primary School</t>
  </si>
  <si>
    <t>Herne Bay Infant School</t>
  </si>
  <si>
    <t>Bethersden School</t>
  </si>
  <si>
    <t>St Mildred's Primary Infant School</t>
  </si>
  <si>
    <t>Callis Grange Nursery and Infant School</t>
  </si>
  <si>
    <t>St Paul's Infant School</t>
  </si>
  <si>
    <t>St Margaret's-at-Cliffe Primary School</t>
  </si>
  <si>
    <t>Bromstone Primary School, Broadstairs</t>
  </si>
  <si>
    <t>The Craylands School</t>
  </si>
  <si>
    <t>St Paul’s CofE (Vol. Con.) Primary School</t>
  </si>
  <si>
    <t>Fawkham CofE (Vol. Con.) Primary School</t>
  </si>
  <si>
    <t>Benenden CofE Primary School</t>
  </si>
  <si>
    <t>Bidborough CofE (Vol. Con.) Primary School</t>
  </si>
  <si>
    <t>Cranbrook CofE Primary School</t>
  </si>
  <si>
    <t>Goudhurst &amp; Kilndown CofE Primary School</t>
  </si>
  <si>
    <t>Hawkhurst CofE Primary School</t>
  </si>
  <si>
    <t>Hildenborough CofE Primary School</t>
  </si>
  <si>
    <t>Lamberhurst St Mary's CofE (Vol. Con.) Primary School</t>
  </si>
  <si>
    <t>St John's CofE Primary School, Sevenoaks</t>
  </si>
  <si>
    <t>Speldhurst CofE (Vol. Aid.) Primary School</t>
  </si>
  <si>
    <t>Sundridge and Brasted CofE ( Vol. Con.) Primary School</t>
  </si>
  <si>
    <t>St John's CofE Primary School</t>
  </si>
  <si>
    <t>St Mark's CofE Primary School</t>
  </si>
  <si>
    <t>St Peter's CofE Primary School - Tunbridge Wells</t>
  </si>
  <si>
    <t>Crockham Hill CofE (Vol. Con.) Primary School</t>
  </si>
  <si>
    <t>Churchill CofE (Vol. Con.) Primary School</t>
  </si>
  <si>
    <t>St Peter's CofE Primary School - Aylesford</t>
  </si>
  <si>
    <t>Bredhurst CofE (Vol. Con.) Primary School</t>
  </si>
  <si>
    <t>Burham CofE Primary School</t>
  </si>
  <si>
    <t>Harrietsham CofE Primary School</t>
  </si>
  <si>
    <t>Leeds and Broomfield CofE Primary School</t>
  </si>
  <si>
    <t>St Michael's CEJ School, Maidstone</t>
  </si>
  <si>
    <t>St Michael's CEI School, Maidstone</t>
  </si>
  <si>
    <t>Thurnham CofE Infant School</t>
  </si>
  <si>
    <t>Trottiscliffe CofE Primary School</t>
  </si>
  <si>
    <t>Ulcombe CofE Primary School</t>
  </si>
  <si>
    <t>Wateringbury CofE Primary School</t>
  </si>
  <si>
    <t>Wouldham, All Saints CofE (Vol. Con.) School</t>
  </si>
  <si>
    <t>St George's CofE ( Vol. Con.) Primary School</t>
  </si>
  <si>
    <t>St Margaret's CofE (Vol. Con.) School, Collier Street</t>
  </si>
  <si>
    <t>Laddingford St. Mary's CofE (Vol. Con.) Primary School</t>
  </si>
  <si>
    <t>Yalding, St Peter and St Paul CofE (Vol. Con.) Primary School</t>
  </si>
  <si>
    <t>Ospringe CofE Primary School</t>
  </si>
  <si>
    <t>Hernhill CofE Primary School</t>
  </si>
  <si>
    <t>Newington CofE Primary School</t>
  </si>
  <si>
    <t>Teynham Parochial CofE Primary School</t>
  </si>
  <si>
    <t>Barham CofE Primary School</t>
  </si>
  <si>
    <t>Bridge and Patrixbourne CofE Primary School</t>
  </si>
  <si>
    <t>Chislet CofE Primary School</t>
  </si>
  <si>
    <t>Littlebourne CofE Primary School</t>
  </si>
  <si>
    <t>St Alphege CofE Infant School</t>
  </si>
  <si>
    <t>Wickhambreaux CofE Primary School</t>
  </si>
  <si>
    <t>Brabourne CofE Primary School</t>
  </si>
  <si>
    <t>Brookland CofE Primary School</t>
  </si>
  <si>
    <t>Chilham, St Mary's CofE Primary School</t>
  </si>
  <si>
    <t>High Halden CofE Primary School</t>
  </si>
  <si>
    <t>Woodchurch CofE Primary School</t>
  </si>
  <si>
    <t>Bodsham CofE Primary School</t>
  </si>
  <si>
    <t>Folkestone, St Martin's CofE Primary School</t>
  </si>
  <si>
    <t>Folkestone, St Peter's CofE Primary School</t>
  </si>
  <si>
    <t>Seabrook CofE Primary School</t>
  </si>
  <si>
    <t>Lyminge CofE Primary School</t>
  </si>
  <si>
    <t>Lympne CofE Primary School</t>
  </si>
  <si>
    <t>Stelling Minnis CofE Primary School</t>
  </si>
  <si>
    <t>Stowting CofE Primary School</t>
  </si>
  <si>
    <t>Selsted CofE Primary School</t>
  </si>
  <si>
    <t>Eastry CofE Primary School</t>
  </si>
  <si>
    <t>Goodnestone CofE Primary School</t>
  </si>
  <si>
    <t>Guston CofE Primary School</t>
  </si>
  <si>
    <t>Nonington CofE Primary School</t>
  </si>
  <si>
    <t>Sibertswold CofE Primary School</t>
  </si>
  <si>
    <t>Birchington CofE Primary School</t>
  </si>
  <si>
    <t xml:space="preserve">Margate, Holy Trinity &amp; St. John's CofE Primary School </t>
  </si>
  <si>
    <t>Westgate on Sea,  St Saviours CofE Junior School</t>
  </si>
  <si>
    <t>Minster CofE Primary School</t>
  </si>
  <si>
    <t>Monkton CofE Primary School</t>
  </si>
  <si>
    <t>St Nicholas at Wade CofE Primary School</t>
  </si>
  <si>
    <t>Frittenden CofE Primary School</t>
  </si>
  <si>
    <t>Egerton CofE Primary School</t>
  </si>
  <si>
    <t>St Lawrence CofE Primary School</t>
  </si>
  <si>
    <t>St Peter's Methodist (Vol. Con.) Primary School</t>
  </si>
  <si>
    <t>St Matthew's High Brooms CofE (Vol. Con.) Primary School</t>
  </si>
  <si>
    <t>Herne CE Infant School and Nursery</t>
  </si>
  <si>
    <t>Langafel CofE (Vol. Con.) Primary School</t>
  </si>
  <si>
    <t>Southborough CofE Primary School</t>
  </si>
  <si>
    <t>West Kingsdown, St Edmund's CofE (Vol. Con.) Primary School</t>
  </si>
  <si>
    <t>St Katharine's Knockholt CofE (Vol. Aid.) Primary School</t>
  </si>
  <si>
    <t>Chevening, (St Botolph's) CofE (Vol. Aid.) Primary School</t>
  </si>
  <si>
    <t>Colliers Green CofE Primary School</t>
  </si>
  <si>
    <t>Sissinghurst CofE Primary School</t>
  </si>
  <si>
    <t>Hever CofE (Vol. Aid.) Primary School</t>
  </si>
  <si>
    <t>Penshurst CofE (Vol. Aid.) Primary School</t>
  </si>
  <si>
    <t>Lady Boswell's CofE (Vol. Aid.) Primary School, Sevenoaks</t>
  </si>
  <si>
    <t>Ide Hill CofE Primary School</t>
  </si>
  <si>
    <t>St Barnabas CofE (Vol. Aid.) Primary School</t>
  </si>
  <si>
    <t>St James Primary School</t>
  </si>
  <si>
    <t>Hunton CofE Primary School</t>
  </si>
  <si>
    <t>Platt CofE (Vol. Aid.) Primary School</t>
  </si>
  <si>
    <t>Bapchild and Tonge CofE Primary School</t>
  </si>
  <si>
    <t>Hartlip Endowed CofE Primary School</t>
  </si>
  <si>
    <t>Tunstall CofE Primary School</t>
  </si>
  <si>
    <t>Herne CofE Junior School</t>
  </si>
  <si>
    <t>Whitstable &amp; Seasalter Endowed CofE Junior School</t>
  </si>
  <si>
    <t>Ashford, St Mary's CofE Primary School</t>
  </si>
  <si>
    <t>Wittersham CofE Primary School</t>
  </si>
  <si>
    <t>Elham CofE Primary School</t>
  </si>
  <si>
    <t>Saltwood CofE Primary School</t>
  </si>
  <si>
    <t>Cartwright and Kelsey CofE Primary School</t>
  </si>
  <si>
    <t>Dover, St Mary's CofE Primary School</t>
  </si>
  <si>
    <t>St Peter-in-Thanet CofE Junior School</t>
  </si>
  <si>
    <t>Ramsgate, Holy Trinity CofE Primary School</t>
  </si>
  <si>
    <t>St Mary's CofE (Vol. Aid.) Primary School</t>
  </si>
  <si>
    <t>St Ethelbert's Catholic Primary School, Ramsgate</t>
  </si>
  <si>
    <t>St Anselm's Catholic Primary School Dartford</t>
  </si>
  <si>
    <t>Our Lady's Catholic Primary School, Dartford</t>
  </si>
  <si>
    <t>St Thomas' Catholic Primary School, Canterbury</t>
  </si>
  <si>
    <t>Greenfields Primary School</t>
  </si>
  <si>
    <t>Hythe Bay CofE Primary School</t>
  </si>
  <si>
    <t xml:space="preserve">Castle Hill Community Primary School </t>
  </si>
  <si>
    <t xml:space="preserve">Palace Wood Primary School </t>
  </si>
  <si>
    <t>Ashford Oaks Primary School</t>
  </si>
  <si>
    <t>Garlinge Primary School</t>
  </si>
  <si>
    <t>Goatlees Primary School</t>
  </si>
  <si>
    <t xml:space="preserve">Northfleet School for Girls </t>
  </si>
  <si>
    <t>Tunbridge Wells Girls' Grammar School</t>
  </si>
  <si>
    <t xml:space="preserve">Maidstone Grammar School </t>
  </si>
  <si>
    <t>Simon Langton Girls' Grammar School</t>
  </si>
  <si>
    <t>The Judd School</t>
  </si>
  <si>
    <t>Snodland CofE (Vol. Aid.) Primary School</t>
  </si>
  <si>
    <t>St Francis' Catholic School, Maidstone</t>
  </si>
  <si>
    <t>Holy Trinity CofE Primary School, Dartford</t>
  </si>
  <si>
    <t>Brookfield Junior School (Larkfield)</t>
  </si>
  <si>
    <t>Simon Langton Grammar School for Boys</t>
  </si>
  <si>
    <t>The Malling School</t>
  </si>
  <si>
    <t>The Archbishop’s School</t>
  </si>
  <si>
    <t>St George's CofE Foundation School</t>
  </si>
  <si>
    <t>St John's Roman Catholic Comprehensive School</t>
  </si>
  <si>
    <t>St Anthony's School</t>
  </si>
  <si>
    <t>The Ifield School</t>
  </si>
  <si>
    <t>The Foreland School</t>
  </si>
  <si>
    <t>The Beacon School</t>
  </si>
  <si>
    <t>Elms School (formerly Harbour School)</t>
  </si>
  <si>
    <t>Nexus School</t>
  </si>
  <si>
    <t>Grange Park</t>
  </si>
  <si>
    <t>The Orchard School</t>
  </si>
  <si>
    <t>St Nicholas' School</t>
  </si>
  <si>
    <t>The Wyvern School</t>
  </si>
  <si>
    <t>Oakley School</t>
  </si>
  <si>
    <t>Meadowfield</t>
  </si>
  <si>
    <t>Laleham Gap Specialist School</t>
  </si>
  <si>
    <t>The Rosewood School</t>
  </si>
  <si>
    <t>This is last years Community Focused Extended Schools Balance  (see page 4 of last years Oracle Outturn Report)</t>
  </si>
  <si>
    <r>
      <rPr>
        <b/>
        <sz val="12"/>
        <color theme="1"/>
        <rFont val="Arial"/>
        <family val="2"/>
      </rPr>
      <t xml:space="preserve">Section 1 - Delegated Funding:  </t>
    </r>
    <r>
      <rPr>
        <sz val="12"/>
        <color theme="1"/>
        <rFont val="Arial"/>
        <family val="2"/>
      </rPr>
      <t xml:space="preserve">In the highlighted boxes enter </t>
    </r>
    <r>
      <rPr>
        <b/>
        <sz val="12"/>
        <color theme="1"/>
        <rFont val="Arial"/>
        <family val="2"/>
      </rPr>
      <t>actual figures</t>
    </r>
    <r>
      <rPr>
        <sz val="12"/>
        <color theme="1"/>
        <rFont val="Arial"/>
        <family val="2"/>
      </rPr>
      <t xml:space="preserve"> from your final Income and Expenditure Report (use a leading minus for income). Any amount that differs from the total on your SOA will require an explaining comment : i.e I03 = out of area funding or last year creditor/debtor</t>
    </r>
  </si>
  <si>
    <t>N/A</t>
  </si>
  <si>
    <t xml:space="preserve">Input Figures from final I&amp;E report </t>
  </si>
  <si>
    <t>Please enter the last four digits of you DfE number, your school name will be displayed and the form will prepopulate with centrally held figures.</t>
  </si>
  <si>
    <t>Pembury</t>
  </si>
  <si>
    <t>Plaxtol Primary</t>
  </si>
  <si>
    <t>Challock School</t>
  </si>
  <si>
    <t>Bishops Down Primary LED</t>
  </si>
  <si>
    <t>Stocks Green Primary</t>
  </si>
  <si>
    <t>Lamberhurst Primary School</t>
  </si>
  <si>
    <t>Churchill CofE Primary</t>
  </si>
  <si>
    <t>Wateringbury</t>
  </si>
  <si>
    <t>Ospringe Primary LED</t>
  </si>
  <si>
    <t>Lympne Primary LED</t>
  </si>
  <si>
    <t>Sibertswold Primary LED</t>
  </si>
  <si>
    <t>Lady Joanna Thornhill</t>
  </si>
  <si>
    <t>St Peters Methodist School LED</t>
  </si>
  <si>
    <t>Herne Juniors</t>
  </si>
  <si>
    <t>Saltwood CofE School</t>
  </si>
  <si>
    <t>NORTHFLEET SCHOOL FOR GIRLS (I)</t>
  </si>
  <si>
    <t>Maidstone Grammar Girls</t>
  </si>
  <si>
    <t>Forelands</t>
  </si>
  <si>
    <t>Wyvern</t>
  </si>
  <si>
    <t>Repayment schedule to hand</t>
  </si>
  <si>
    <t>Info from Claire Jones</t>
  </si>
  <si>
    <t>Schedule on e-mail from Kacey</t>
  </si>
  <si>
    <t>Deficit / Control codes</t>
  </si>
  <si>
    <t>Control Codes</t>
  </si>
  <si>
    <t>Deficit</t>
  </si>
  <si>
    <t>Guidance for the completion of the Additional Funding form.</t>
  </si>
  <si>
    <t>This section compares your actual income on certain CFR codes against the total allocated via the Statement of Account (SoA)</t>
  </si>
  <si>
    <r>
      <t xml:space="preserve">Please remember that if you have multiple Funds, it is the CFR total for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funds that is required.</t>
    </r>
  </si>
  <si>
    <t>The remaining rows in this section are used for Salix loans.</t>
  </si>
  <si>
    <t>As schools can have multiple loans, the information we hold on the expected closedown balance for each Salix Loan will be displayed.</t>
  </si>
  <si>
    <t>If you are making an adjustment this year, a YE Debtor should be entered as a minus figure, a YE Income Prepayment as positive.</t>
  </si>
  <si>
    <t xml:space="preserve">Please enter your loan balance for each loan in the yellow boxes. </t>
  </si>
  <si>
    <t>If there is a difference we may have the wrong repayment schedule, please send a copy of any repayment schedules identified with this form.</t>
  </si>
  <si>
    <t>If a school use Community Focused (B06) CFR codes (I16, I17, E31 and E32), the Community Focused balance cannot be in deficit.</t>
  </si>
  <si>
    <t>The Community Focused (B06) b/f figure will be pre-populated taken from page 4 of last year’s Oracle Report</t>
  </si>
  <si>
    <t>Please enter Income figures with a leading minus and expenditure figures as positive.</t>
  </si>
  <si>
    <t>All figures for these codes will be taken from the Income and Expenditure report.</t>
  </si>
  <si>
    <t>schoolfinancereturns@theeducationpeople.org</t>
  </si>
  <si>
    <t>DFE No:</t>
  </si>
  <si>
    <t>General reminder</t>
  </si>
  <si>
    <t>When this form has been completed and all prompt messages have been addressed, email the saved excel formatted file to:</t>
  </si>
  <si>
    <t>G</t>
  </si>
  <si>
    <t>Test school</t>
  </si>
  <si>
    <t>Downsview</t>
  </si>
  <si>
    <t>Repayment schedule to hand - see new</t>
  </si>
  <si>
    <t>Maidstone &amp; Malling Alternative Provision</t>
  </si>
  <si>
    <t>Boughton-under-Blean and Dunkirk School</t>
  </si>
  <si>
    <t xml:space="preserve">Dartford Science and Technology College </t>
  </si>
  <si>
    <t>Rates</t>
  </si>
  <si>
    <t>Rates to be added to I01 SOA
1 = Yes</t>
  </si>
  <si>
    <t>Test School</t>
  </si>
  <si>
    <r>
      <t xml:space="preserve">Reasons could be </t>
    </r>
    <r>
      <rPr>
        <i/>
        <sz val="11"/>
        <color theme="1"/>
        <rFont val="Calibri"/>
        <family val="2"/>
        <scheme val="minor"/>
      </rPr>
      <t>Previous year end adjustment, this year end adjustment, Rates difference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Out of Area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funding</t>
    </r>
    <r>
      <rPr>
        <sz val="11"/>
        <color theme="1"/>
        <rFont val="Calibri"/>
        <family val="2"/>
        <scheme val="minor"/>
      </rPr>
      <t>, there can be others.</t>
    </r>
  </si>
  <si>
    <t xml:space="preserve"> If your school pays business rates (All Primary and Secondary schools),your I01 figure should equal your advances including your rates as</t>
  </si>
  <si>
    <t>Col G Previous year adjustment when copying over, if the original value is a positive it needs to be changed to a negative and vice versa</t>
  </si>
  <si>
    <t>don’t over type formula in orange cells</t>
  </si>
  <si>
    <r>
      <t xml:space="preserve">I06 </t>
    </r>
    <r>
      <rPr>
        <b/>
        <sz val="8"/>
        <color theme="1"/>
        <rFont val="Arial"/>
        <family val="2"/>
      </rPr>
      <t>(includes Last Years adjustment)</t>
    </r>
  </si>
  <si>
    <t xml:space="preserve">This years UFSM YE  I06 Adjustment
</t>
  </si>
  <si>
    <t>This form is to be used as part of the 2025-26 Year End returns only</t>
  </si>
  <si>
    <r>
      <t xml:space="preserve">Section 2 -Provide your UFSM I06 adjustment and SALIX loan balance information in the highlighted boxes (if applicable):
</t>
    </r>
    <r>
      <rPr>
        <b/>
        <sz val="10"/>
        <color theme="1"/>
        <rFont val="Arial"/>
        <family val="2"/>
      </rPr>
      <t>(for I06(UFSM) a YE Debtor should be entered as a minus figure, a YE Income Prepayment as positive)</t>
    </r>
  </si>
  <si>
    <t>Section 2 - I06 UFSM adjustment and Salix loans</t>
  </si>
  <si>
    <t>Please enter this years I06 UFSM adjustment figure on the first row, if you are not making an adjustment, enter zero.</t>
  </si>
  <si>
    <t xml:space="preserve">You will need your Final OLD year Income &amp; Expenditure Report in order to complete. </t>
  </si>
  <si>
    <t>Section 1 - Delegated Funding (mandatory for all schools)</t>
  </si>
  <si>
    <r>
      <t xml:space="preserve">The SoA figures are pre-populated. Please enter your </t>
    </r>
    <r>
      <rPr>
        <b/>
        <sz val="11"/>
        <color theme="1"/>
        <rFont val="Calibri"/>
        <family val="2"/>
        <scheme val="minor"/>
      </rPr>
      <t>actual</t>
    </r>
    <r>
      <rPr>
        <sz val="11"/>
        <color theme="1"/>
        <rFont val="Calibri"/>
        <family val="2"/>
        <scheme val="minor"/>
      </rPr>
      <t xml:space="preserve"> figures, taken from your I&amp;E, in the</t>
    </r>
    <r>
      <rPr>
        <b/>
        <sz val="11"/>
        <color theme="1"/>
        <rFont val="Calibri"/>
        <family val="2"/>
        <scheme val="minor"/>
      </rPr>
      <t xml:space="preserve"> yellow</t>
    </r>
    <r>
      <rPr>
        <sz val="11"/>
        <color theme="1"/>
        <rFont val="Calibri"/>
        <family val="2"/>
        <scheme val="minor"/>
      </rPr>
      <t xml:space="preserve"> boxes.</t>
    </r>
  </si>
  <si>
    <t xml:space="preserve">If there is a diffence, the cells to the right of the difference will clear and you should enter the reason for the difference. </t>
  </si>
  <si>
    <t>Section 3 - Community Focused School Balance (B06 - if applicable)</t>
  </si>
  <si>
    <t xml:space="preserve">25-26 Closedown Balance </t>
  </si>
  <si>
    <t>Lawn Primary</t>
  </si>
  <si>
    <t>Archbishops</t>
  </si>
  <si>
    <t>I06-01</t>
  </si>
  <si>
    <t>xx</t>
  </si>
  <si>
    <t>Expected
I06</t>
  </si>
  <si>
    <t>updated 23/3/26</t>
  </si>
  <si>
    <t>Updated23/3/26</t>
  </si>
  <si>
    <t>Sheet</t>
  </si>
  <si>
    <t>Rollover</t>
  </si>
  <si>
    <t>CDFD previous yr</t>
  </si>
  <si>
    <t>B01-B06</t>
  </si>
  <si>
    <t>Field(s)</t>
  </si>
  <si>
    <t>Source</t>
  </si>
  <si>
    <t>Support data</t>
  </si>
  <si>
    <t>Invoice or 3yrp previous year</t>
  </si>
  <si>
    <t>Advances March current yr ie just before closedown</t>
  </si>
  <si>
    <t>Data</t>
  </si>
  <si>
    <t>Salix</t>
  </si>
  <si>
    <t xml:space="preserve">Salix Info-Salix loans </t>
  </si>
  <si>
    <t>Previous years adjustment leading minus on calc</t>
  </si>
  <si>
    <t>UIFSM (column 192)</t>
  </si>
  <si>
    <t>Previous years adjustment
leading minus on calc (UIFSM)</t>
  </si>
  <si>
    <t>Updated 23/03/26</t>
  </si>
  <si>
    <t>identified in your Budget template/supplied bill . If your rates amount is different and you have adjusted I01 please identify this in the comments.</t>
  </si>
  <si>
    <t>Version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</si>
</sst>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£&quot;#,##0.00"/>
    <numFmt numFmtId="165" formatCode="#,##0.00_ ;[Red]\-#,##0.00\ "/>
  </numFmts>
  <fonts count="2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0" tint="-0.249977111117893"/>
      <name val="Arial"/>
      <family val="2"/>
    </font>
    <font>
      <b/>
      <u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16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111">
    <xf numFmtId="0" fontId="0" fillId="0" borderId="0" xfId="0"/>
    <xf numFmtId="1" fontId="1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2" applyFont="1"/>
    <xf numFmtId="2" fontId="8" fillId="0" borderId="0" xfId="2" applyNumberFormat="1" applyFont="1"/>
    <xf numFmtId="0" fontId="3" fillId="4" borderId="0" xfId="0" applyFont="1" applyFill="1"/>
    <xf numFmtId="0" fontId="8" fillId="0" borderId="0" xfId="0" applyFont="1" applyProtection="1">
      <protection locked="0"/>
    </xf>
    <xf numFmtId="2" fontId="8" fillId="0" borderId="0" xfId="0" applyNumberFormat="1" applyFont="1" applyProtection="1">
      <protection locked="0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164" fontId="9" fillId="5" borderId="2" xfId="0" applyNumberFormat="1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0" fillId="0" borderId="0" xfId="0" applyFont="1"/>
    <xf numFmtId="0" fontId="14" fillId="0" borderId="0" xfId="0" applyFont="1" applyAlignment="1">
      <alignment vertical="center"/>
    </xf>
    <xf numFmtId="0" fontId="23" fillId="0" borderId="0" xfId="1" applyFont="1"/>
    <xf numFmtId="0" fontId="10" fillId="0" borderId="0" xfId="0" applyFont="1" applyAlignment="1">
      <alignment horizontal="right" vertical="center"/>
    </xf>
    <xf numFmtId="0" fontId="24" fillId="0" borderId="0" xfId="0" applyFont="1"/>
    <xf numFmtId="0" fontId="12" fillId="0" borderId="0" xfId="0" applyFont="1" applyAlignment="1">
      <alignment wrapText="1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/>
    <xf numFmtId="0" fontId="0" fillId="11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0" fontId="8" fillId="12" borderId="0" xfId="2" applyFont="1" applyFill="1"/>
    <xf numFmtId="0" fontId="0" fillId="12" borderId="0" xfId="0" applyFill="1" applyAlignment="1">
      <alignment horizontal="center" vertical="center" wrapText="1"/>
    </xf>
    <xf numFmtId="4" fontId="3" fillId="12" borderId="0" xfId="0" applyNumberFormat="1" applyFont="1" applyFill="1" applyAlignment="1">
      <alignment vertical="center"/>
    </xf>
    <xf numFmtId="0" fontId="3" fillId="12" borderId="0" xfId="0" applyFont="1" applyFill="1" applyAlignment="1">
      <alignment vertical="center"/>
    </xf>
    <xf numFmtId="4" fontId="3" fillId="12" borderId="0" xfId="0" applyNumberFormat="1" applyFont="1" applyFill="1" applyAlignment="1">
      <alignment vertical="center" wrapText="1"/>
    </xf>
    <xf numFmtId="4" fontId="3" fillId="14" borderId="0" xfId="0" applyNumberFormat="1" applyFont="1" applyFill="1"/>
    <xf numFmtId="2" fontId="8" fillId="9" borderId="0" xfId="2" applyNumberFormat="1" applyFont="1" applyFill="1"/>
    <xf numFmtId="2" fontId="3" fillId="9" borderId="0" xfId="0" applyNumberFormat="1" applyFont="1" applyFill="1"/>
    <xf numFmtId="0" fontId="0" fillId="5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4" fontId="3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/>
    <xf numFmtId="3" fontId="8" fillId="0" borderId="0" xfId="0" applyNumberFormat="1" applyFont="1" applyAlignment="1">
      <alignment horizontal="center" vertical="center"/>
    </xf>
    <xf numFmtId="4" fontId="8" fillId="12" borderId="0" xfId="0" applyNumberFormat="1" applyFont="1" applyFill="1" applyAlignment="1">
      <alignment vertical="center"/>
    </xf>
    <xf numFmtId="4" fontId="8" fillId="12" borderId="0" xfId="0" applyNumberFormat="1" applyFont="1" applyFill="1" applyAlignment="1">
      <alignment vertical="center" wrapText="1"/>
    </xf>
    <xf numFmtId="4" fontId="8" fillId="9" borderId="0" xfId="0" applyNumberFormat="1" applyFont="1" applyFill="1" applyAlignment="1">
      <alignment vertical="center" wrapText="1"/>
    </xf>
    <xf numFmtId="4" fontId="8" fillId="0" borderId="0" xfId="0" applyNumberFormat="1" applyFont="1"/>
    <xf numFmtId="4" fontId="8" fillId="9" borderId="0" xfId="0" applyNumberFormat="1" applyFont="1" applyFill="1"/>
    <xf numFmtId="0" fontId="4" fillId="0" borderId="0" xfId="0" applyFont="1"/>
    <xf numFmtId="164" fontId="9" fillId="6" borderId="2" xfId="0" applyNumberFormat="1" applyFont="1" applyFill="1" applyBorder="1" applyAlignment="1" applyProtection="1">
      <alignment vertical="center"/>
      <protection hidden="1"/>
    </xf>
    <xf numFmtId="164" fontId="9" fillId="6" borderId="2" xfId="0" applyNumberFormat="1" applyFont="1" applyFill="1" applyBorder="1" applyAlignment="1" applyProtection="1">
      <alignment horizontal="center" vertical="center" wrapText="1"/>
      <protection hidden="1"/>
    </xf>
    <xf numFmtId="164" fontId="9" fillId="6" borderId="2" xfId="0" applyNumberFormat="1" applyFont="1" applyFill="1" applyBorder="1" applyAlignment="1" applyProtection="1">
      <alignment vertical="center" wrapText="1"/>
      <protection hidden="1"/>
    </xf>
    <xf numFmtId="164" fontId="9" fillId="6" borderId="2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10" fillId="0" borderId="2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Protection="1"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3" fillId="8" borderId="3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9" fillId="10" borderId="2" xfId="0" applyFont="1" applyFill="1" applyBorder="1" applyProtection="1">
      <protection locked="0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9" borderId="0" xfId="1" applyFont="1" applyFill="1" applyAlignment="1">
      <alignment wrapText="1" shrinkToFi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wrapText="1"/>
    </xf>
    <xf numFmtId="0" fontId="2" fillId="13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_Data" xfId="2" xr:uid="{50C099FE-8296-456A-844E-7062BEF7EB6D}"/>
  </cellStyles>
  <dxfs count="4">
    <dxf>
      <fill>
        <patternFill patternType="lightGray">
          <fgColor theme="1"/>
          <bgColor theme="1" tint="0.24994659260841701"/>
        </patternFill>
      </fill>
    </dxf>
    <dxf>
      <fill>
        <patternFill patternType="mediumGray">
          <bgColor theme="2" tint="-0.499984740745262"/>
        </patternFill>
      </fill>
    </dxf>
    <dxf>
      <fill>
        <patternFill patternType="mediumGray">
          <bgColor theme="2" tint="-0.499984740745262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2A212499-F289-49B6-B8AD-22413E2C12C9}"/>
  </tableStyles>
  <colors>
    <mruColors>
      <color rgb="FF66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693631</xdr:colOff>
      <xdr:row>0</xdr:row>
      <xdr:rowOff>175049</xdr:rowOff>
    </xdr:from>
    <xdr:to>
      <xdr:col>4</xdr:col>
      <xdr:colOff>564726</xdr:colOff>
      <xdr:row>1</xdr:row>
      <xdr:rowOff>258869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15AAB9-3F19-061B-D11E-640429A0763D}"/>
            </a:ext>
          </a:extLst>
        </xdr:cNvPr>
        <xdr:cNvSpPr/>
      </xdr:nvSpPr>
      <xdr:spPr>
        <a:xfrm>
          <a:off x="1455631" y="175049"/>
          <a:ext cx="2442845" cy="4859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figures to be entered as positive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financereturns@theeducationpeopl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7442-434A-43EC-ABFF-14FEDD1DA115}">
  <sheetPr>
    <tabColor rgb="FF92D050"/>
  </sheetPr>
  <dimension ref="B1:S38"/>
  <sheetViews>
    <sheetView showGridLines="0" workbookViewId="0">
      <selection activeCell="R12" sqref="R12"/>
    </sheetView>
  </sheetViews>
  <sheetFormatPr defaultColWidth="9.109375" defaultRowHeight="14.4" x14ac:dyDescent="0.3"/>
  <cols>
    <col min="1" max="1" width="1.44140625" style="4" customWidth="1"/>
    <col min="2" max="14" width="9.109375" style="4"/>
    <col min="15" max="15" width="10.6640625" style="4" customWidth="1"/>
    <col min="16" max="16384" width="9.109375" style="4"/>
  </cols>
  <sheetData>
    <row r="1" spans="2:15" ht="6" customHeight="1" x14ac:dyDescent="0.3"/>
    <row r="2" spans="2:15" ht="17.399999999999999" x14ac:dyDescent="0.3">
      <c r="B2" s="44" t="s">
        <v>371</v>
      </c>
    </row>
    <row r="3" spans="2:15" ht="7.5" customHeight="1" x14ac:dyDescent="0.3">
      <c r="B3" s="36"/>
    </row>
    <row r="4" spans="2:15" ht="15" customHeight="1" x14ac:dyDescent="0.3">
      <c r="B4" s="4" t="s">
        <v>345</v>
      </c>
    </row>
    <row r="5" spans="2:15" customFormat="1" ht="15" customHeight="1" x14ac:dyDescent="0.3">
      <c r="B5" t="s">
        <v>407</v>
      </c>
    </row>
    <row r="6" spans="2:15" ht="6.75" customHeight="1" x14ac:dyDescent="0.3"/>
    <row r="7" spans="2:15" ht="21" x14ac:dyDescent="0.3">
      <c r="B7" s="36" t="s">
        <v>408</v>
      </c>
      <c r="C7" s="41"/>
      <c r="D7" s="41"/>
      <c r="E7" s="41"/>
      <c r="F7" s="41"/>
      <c r="G7" s="41"/>
      <c r="H7" s="41"/>
      <c r="I7" s="41"/>
    </row>
    <row r="8" spans="2:15" ht="7.5" customHeight="1" x14ac:dyDescent="0.3"/>
    <row r="9" spans="2:15" x14ac:dyDescent="0.3">
      <c r="B9" s="52" t="s">
        <v>398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x14ac:dyDescent="0.3">
      <c r="B10" s="52" t="s">
        <v>436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3">
      <c r="B11" s="4" t="s">
        <v>372</v>
      </c>
    </row>
    <row r="12" spans="2:15" x14ac:dyDescent="0.3">
      <c r="B12" s="4" t="s">
        <v>409</v>
      </c>
    </row>
    <row r="13" spans="2:15" x14ac:dyDescent="0.3">
      <c r="B13" s="4" t="s">
        <v>373</v>
      </c>
    </row>
    <row r="14" spans="2:15" x14ac:dyDescent="0.3">
      <c r="B14" s="4" t="s">
        <v>410</v>
      </c>
    </row>
    <row r="15" spans="2:15" x14ac:dyDescent="0.3">
      <c r="B15" s="4" t="s">
        <v>397</v>
      </c>
    </row>
    <row r="16" spans="2:15" ht="6.75" customHeight="1" x14ac:dyDescent="0.3"/>
    <row r="17" spans="2:19" ht="21" x14ac:dyDescent="0.3">
      <c r="B17" s="81" t="s">
        <v>405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2:19" ht="5.25" customHeight="1" x14ac:dyDescent="0.3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2:19" x14ac:dyDescent="0.3">
      <c r="B19" s="4" t="s">
        <v>406</v>
      </c>
    </row>
    <row r="20" spans="2:19" x14ac:dyDescent="0.3">
      <c r="B20" s="4" t="s">
        <v>376</v>
      </c>
    </row>
    <row r="21" spans="2:19" ht="6" customHeight="1" x14ac:dyDescent="0.3"/>
    <row r="22" spans="2:19" x14ac:dyDescent="0.3">
      <c r="B22" s="4" t="s">
        <v>374</v>
      </c>
    </row>
    <row r="23" spans="2:19" x14ac:dyDescent="0.3">
      <c r="B23" s="4" t="s">
        <v>375</v>
      </c>
    </row>
    <row r="24" spans="2:19" x14ac:dyDescent="0.3">
      <c r="B24" s="4" t="s">
        <v>377</v>
      </c>
    </row>
    <row r="25" spans="2:19" x14ac:dyDescent="0.3">
      <c r="B25" s="4" t="s">
        <v>378</v>
      </c>
    </row>
    <row r="26" spans="2:19" ht="5.25" customHeight="1" x14ac:dyDescent="0.3"/>
    <row r="27" spans="2:19" ht="21" x14ac:dyDescent="0.3">
      <c r="B27" s="81" t="s">
        <v>411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2:19" ht="6.75" customHeight="1" x14ac:dyDescent="0.3"/>
    <row r="29" spans="2:19" x14ac:dyDescent="0.3">
      <c r="B29" s="4" t="s">
        <v>380</v>
      </c>
    </row>
    <row r="30" spans="2:19" x14ac:dyDescent="0.3">
      <c r="B30" s="4" t="s">
        <v>379</v>
      </c>
    </row>
    <row r="31" spans="2:19" x14ac:dyDescent="0.3">
      <c r="B31" s="4" t="s">
        <v>382</v>
      </c>
    </row>
    <row r="32" spans="2:19" x14ac:dyDescent="0.3">
      <c r="B32" s="4" t="s">
        <v>381</v>
      </c>
    </row>
    <row r="33" spans="2:11" ht="9" customHeight="1" x14ac:dyDescent="0.3"/>
    <row r="34" spans="2:11" ht="15.6" x14ac:dyDescent="0.3">
      <c r="B34" s="48" t="s">
        <v>385</v>
      </c>
      <c r="C34"/>
      <c r="D34"/>
      <c r="E34"/>
      <c r="F34"/>
      <c r="G34"/>
      <c r="H34"/>
      <c r="I34"/>
      <c r="J34"/>
      <c r="K34"/>
    </row>
    <row r="35" spans="2:11" x14ac:dyDescent="0.3">
      <c r="B35" t="s">
        <v>386</v>
      </c>
      <c r="C35"/>
      <c r="D35"/>
      <c r="E35"/>
      <c r="F35"/>
      <c r="G35"/>
      <c r="H35"/>
      <c r="I35"/>
      <c r="J35"/>
      <c r="K35"/>
    </row>
    <row r="36" spans="2:11" ht="23.4" x14ac:dyDescent="0.45">
      <c r="B36"/>
      <c r="C36"/>
      <c r="D36" s="46" t="s">
        <v>383</v>
      </c>
      <c r="E36"/>
      <c r="F36"/>
      <c r="G36"/>
      <c r="H36"/>
      <c r="I36"/>
      <c r="J36"/>
    </row>
    <row r="37" spans="2:11" x14ac:dyDescent="0.3">
      <c r="B37"/>
      <c r="C37"/>
      <c r="D37"/>
      <c r="E37"/>
      <c r="F37"/>
      <c r="G37"/>
      <c r="H37"/>
      <c r="I37"/>
      <c r="J37"/>
    </row>
    <row r="38" spans="2:11" x14ac:dyDescent="0.3">
      <c r="B38"/>
      <c r="C38"/>
      <c r="D38"/>
      <c r="E38"/>
      <c r="F38"/>
      <c r="G38"/>
      <c r="H38"/>
      <c r="I38"/>
      <c r="J38"/>
    </row>
  </sheetData>
  <mergeCells count="2">
    <mergeCell ref="B17:L17"/>
    <mergeCell ref="B27:L27"/>
  </mergeCells>
  <hyperlinks>
    <hyperlink ref="D36" r:id="rId1" xr:uid="{67BE9F8F-F5D3-46E2-B7F6-8BC84E98E686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2ACE-B358-44E5-9B20-E9CB04FCCBEB}">
  <sheetPr>
    <tabColor theme="5" tint="0.39997558519241921"/>
    <pageSetUpPr fitToPage="1"/>
  </sheetPr>
  <dimension ref="A1:J28"/>
  <sheetViews>
    <sheetView showGridLines="0" tabSelected="1" workbookViewId="0">
      <pane ySplit="3" topLeftCell="A4" activePane="bottomLeft" state="frozen"/>
      <selection pane="bottomLeft" activeCell="C6" sqref="C6"/>
    </sheetView>
  </sheetViews>
  <sheetFormatPr defaultColWidth="9.109375" defaultRowHeight="13.8" x14ac:dyDescent="0.25"/>
  <cols>
    <col min="1" max="1" width="17.44140625" style="19" customWidth="1"/>
    <col min="2" max="2" width="24.88671875" style="19" customWidth="1"/>
    <col min="3" max="3" width="26.6640625" style="19" customWidth="1"/>
    <col min="4" max="4" width="26.77734375" style="19" customWidth="1"/>
    <col min="5" max="5" width="70" style="19" customWidth="1"/>
    <col min="6" max="6" width="9.33203125" style="19" bestFit="1" customWidth="1"/>
    <col min="7" max="7" width="9.44140625" style="19" customWidth="1"/>
    <col min="8" max="8" width="14.6640625" style="19" customWidth="1"/>
    <col min="9" max="9" width="9.109375" style="19" hidden="1" customWidth="1"/>
    <col min="10" max="10" width="2.33203125" style="19" hidden="1" customWidth="1"/>
    <col min="11" max="16384" width="9.109375" style="19"/>
  </cols>
  <sheetData>
    <row r="1" spans="1:10" ht="18" thickBot="1" x14ac:dyDescent="0.35">
      <c r="A1" s="35" t="s">
        <v>437</v>
      </c>
      <c r="C1" s="83" t="s">
        <v>403</v>
      </c>
      <c r="D1" s="83"/>
      <c r="E1" s="83"/>
      <c r="F1" s="47" t="s">
        <v>384</v>
      </c>
      <c r="G1" s="50"/>
      <c r="H1" s="30" t="str">
        <f>IF(G1&lt;&gt;"","","← Enter your 4 digit DfE number")</f>
        <v>← Enter your 4 digit DfE number</v>
      </c>
      <c r="J1" s="28" t="s">
        <v>387</v>
      </c>
    </row>
    <row r="2" spans="1:10" s="30" customFormat="1" ht="17.399999999999999" x14ac:dyDescent="0.3">
      <c r="A2" s="29" t="s">
        <v>1</v>
      </c>
      <c r="B2" s="94" t="str">
        <f>IFERROR(VLOOKUP(G1,DFE!A:B,2,FALSE),"")</f>
        <v/>
      </c>
      <c r="C2" s="94"/>
      <c r="D2" s="94"/>
      <c r="E2" s="94"/>
      <c r="F2" s="94"/>
      <c r="G2" s="94"/>
      <c r="H2" s="94"/>
      <c r="J2" s="31" t="s">
        <v>387</v>
      </c>
    </row>
    <row r="3" spans="1:10" ht="27.6" x14ac:dyDescent="0.25">
      <c r="A3" s="20"/>
      <c r="B3" s="95" t="s">
        <v>31</v>
      </c>
      <c r="C3" s="95"/>
      <c r="D3" s="95"/>
      <c r="E3" s="95"/>
      <c r="F3" s="95"/>
      <c r="G3" s="95"/>
      <c r="H3" s="20"/>
      <c r="J3" s="28" t="s">
        <v>179</v>
      </c>
    </row>
    <row r="4" spans="1:10" ht="33" customHeight="1" x14ac:dyDescent="0.25">
      <c r="A4" s="99" t="s">
        <v>342</v>
      </c>
      <c r="B4" s="91"/>
      <c r="C4" s="91"/>
      <c r="D4" s="91"/>
      <c r="E4" s="91"/>
      <c r="F4" s="91"/>
      <c r="G4" s="91"/>
      <c r="H4" s="92"/>
      <c r="J4" s="28" t="s">
        <v>179</v>
      </c>
    </row>
    <row r="5" spans="1:10" ht="27.6" x14ac:dyDescent="0.25">
      <c r="A5" s="26" t="s">
        <v>3</v>
      </c>
      <c r="B5" s="32" t="str">
        <f>IFERROR(IF(VLOOKUP(G1,'Support Data'!A:L,12,FALSE)=1,"SOA amount + E17 Rates","SOA amount"),"SOA amount")</f>
        <v>SOA amount</v>
      </c>
      <c r="C5" s="32" t="s">
        <v>180</v>
      </c>
      <c r="D5" s="27" t="s">
        <v>4</v>
      </c>
      <c r="E5" s="93" t="s">
        <v>5</v>
      </c>
      <c r="F5" s="93"/>
      <c r="G5" s="93"/>
      <c r="H5" s="93"/>
      <c r="J5" s="28" t="s">
        <v>179</v>
      </c>
    </row>
    <row r="6" spans="1:10" ht="27.6" x14ac:dyDescent="0.25">
      <c r="A6" s="21" t="s">
        <v>2</v>
      </c>
      <c r="B6" s="77">
        <f>IFERROR(-VLOOKUP(G1,'Support Data'!A:B,2,FALSE)-VLOOKUP(G1,'Support Data'!A:K,11,FALSE),0)</f>
        <v>0</v>
      </c>
      <c r="C6" s="39"/>
      <c r="D6" s="77">
        <f t="shared" ref="D6:D12" si="0">ROUND(B6-C6,2)</f>
        <v>0</v>
      </c>
      <c r="E6" s="88"/>
      <c r="F6" s="88"/>
      <c r="G6" s="88"/>
      <c r="H6" s="88"/>
      <c r="J6" s="28" t="s">
        <v>179</v>
      </c>
    </row>
    <row r="7" spans="1:10" ht="27.6" x14ac:dyDescent="0.25">
      <c r="A7" s="21" t="s">
        <v>6</v>
      </c>
      <c r="B7" s="77">
        <f>IFERROR(-VLOOKUP(G1,'Support Data'!A:C,3,FALSE),0)</f>
        <v>0</v>
      </c>
      <c r="C7" s="39"/>
      <c r="D7" s="77">
        <f t="shared" si="0"/>
        <v>0</v>
      </c>
      <c r="E7" s="88"/>
      <c r="F7" s="88"/>
      <c r="G7" s="88"/>
      <c r="H7" s="88"/>
      <c r="J7" s="28" t="s">
        <v>179</v>
      </c>
    </row>
    <row r="8" spans="1:10" ht="27.6" x14ac:dyDescent="0.25">
      <c r="A8" s="21" t="s">
        <v>7</v>
      </c>
      <c r="B8" s="77">
        <f>IFERROR(-VLOOKUP(G1,'Support Data'!A:D,4,FALSE),0)</f>
        <v>0</v>
      </c>
      <c r="C8" s="39"/>
      <c r="D8" s="77">
        <f t="shared" si="0"/>
        <v>0</v>
      </c>
      <c r="E8" s="88"/>
      <c r="F8" s="88"/>
      <c r="G8" s="88"/>
      <c r="H8" s="88"/>
      <c r="J8" s="28" t="s">
        <v>179</v>
      </c>
    </row>
    <row r="9" spans="1:10" ht="27.6" x14ac:dyDescent="0.25">
      <c r="A9" s="21" t="s">
        <v>8</v>
      </c>
      <c r="B9" s="77">
        <f>IFERROR(-VLOOKUP(G1,'Support Data'!A:E,5,FALSE),0)</f>
        <v>0</v>
      </c>
      <c r="C9" s="39"/>
      <c r="D9" s="77">
        <f t="shared" si="0"/>
        <v>0</v>
      </c>
      <c r="E9" s="88"/>
      <c r="F9" s="88"/>
      <c r="G9" s="88"/>
      <c r="H9" s="88"/>
      <c r="J9" s="28" t="s">
        <v>179</v>
      </c>
    </row>
    <row r="10" spans="1:10" ht="28.5" customHeight="1" x14ac:dyDescent="0.25">
      <c r="A10" s="38" t="s">
        <v>401</v>
      </c>
      <c r="B10" s="77">
        <f>IFERROR(-VLOOKUP(G1,'Support Data'!A:J,8,FALSE),0)</f>
        <v>0</v>
      </c>
      <c r="C10" s="39"/>
      <c r="D10" s="77">
        <f t="shared" si="0"/>
        <v>0</v>
      </c>
      <c r="E10" s="88"/>
      <c r="F10" s="88"/>
      <c r="G10" s="88"/>
      <c r="H10" s="88"/>
      <c r="J10" s="28" t="s">
        <v>179</v>
      </c>
    </row>
    <row r="11" spans="1:10" ht="28.5" customHeight="1" x14ac:dyDescent="0.25">
      <c r="A11" s="38"/>
      <c r="B11" s="77"/>
      <c r="C11" s="39"/>
      <c r="D11" s="77"/>
      <c r="E11" s="88"/>
      <c r="F11" s="88"/>
      <c r="G11" s="88"/>
      <c r="H11" s="88"/>
      <c r="J11" s="28"/>
    </row>
    <row r="12" spans="1:10" ht="27.6" x14ac:dyDescent="0.25">
      <c r="A12" s="21" t="s">
        <v>9</v>
      </c>
      <c r="B12" s="77">
        <f>IFERROR(-VLOOKUP(G1,'Support Data'!A:J,10,FALSE),0)</f>
        <v>0</v>
      </c>
      <c r="C12" s="39"/>
      <c r="D12" s="77">
        <f t="shared" si="0"/>
        <v>0</v>
      </c>
      <c r="E12" s="88"/>
      <c r="F12" s="88"/>
      <c r="G12" s="88"/>
      <c r="H12" s="88"/>
      <c r="J12" s="28" t="s">
        <v>179</v>
      </c>
    </row>
    <row r="13" spans="1:10" s="30" customFormat="1" ht="27.6" x14ac:dyDescent="0.3">
      <c r="A13" s="90" t="s">
        <v>404</v>
      </c>
      <c r="B13" s="91"/>
      <c r="C13" s="91"/>
      <c r="D13" s="91"/>
      <c r="E13" s="91"/>
      <c r="F13" s="91"/>
      <c r="G13" s="91"/>
      <c r="H13" s="92"/>
      <c r="J13" s="31" t="s">
        <v>179</v>
      </c>
    </row>
    <row r="14" spans="1:10" ht="17.399999999999999" x14ac:dyDescent="0.3">
      <c r="A14" s="22"/>
      <c r="B14" s="27" t="s">
        <v>20</v>
      </c>
      <c r="C14" s="27" t="s">
        <v>41</v>
      </c>
      <c r="D14" s="27" t="s">
        <v>4</v>
      </c>
      <c r="E14" s="101" t="s">
        <v>5</v>
      </c>
      <c r="F14" s="102"/>
      <c r="G14" s="102"/>
      <c r="H14" s="103"/>
      <c r="J14" s="49" t="s">
        <v>387</v>
      </c>
    </row>
    <row r="15" spans="1:10" ht="32.25" customHeight="1" x14ac:dyDescent="0.25">
      <c r="A15" s="66" t="s">
        <v>402</v>
      </c>
      <c r="B15" s="78" t="s">
        <v>343</v>
      </c>
      <c r="C15" s="39"/>
      <c r="D15" s="80" t="s">
        <v>343</v>
      </c>
      <c r="E15" s="100"/>
      <c r="F15" s="100"/>
      <c r="G15" s="100"/>
      <c r="H15" s="100"/>
      <c r="J15" s="28" t="s">
        <v>179</v>
      </c>
    </row>
    <row r="16" spans="1:10" ht="27.6" x14ac:dyDescent="0.25">
      <c r="A16" s="21" t="s">
        <v>173</v>
      </c>
      <c r="B16" s="79" t="str">
        <f>IFERROR(VLOOKUP(I16,Salix!B:G,6,FALSE),"No record of a Salix loan")</f>
        <v>No record of a Salix loan</v>
      </c>
      <c r="C16" s="39"/>
      <c r="D16" s="77" t="str">
        <f t="shared" ref="D16:D20" si="1">IFERROR(ROUND(C16-B16,2),"")</f>
        <v/>
      </c>
      <c r="E16" s="89" t="str">
        <f>IF(AND(B16="no record of a salix loan",C16&lt;&gt;""),"Please provide SFS with a copy of your salix loan schedule",IF(AND(B16&lt;&gt;"no record of a salix loan",C16&lt;&gt;"",D16&lt;&gt;0),"Please provide SFS with a copy of your salix loan schedule as we may have an inaccurate copy.",""))</f>
        <v/>
      </c>
      <c r="F16" s="89"/>
      <c r="G16" s="89"/>
      <c r="H16" s="89"/>
      <c r="I16" s="19" t="str">
        <f>$G$1&amp;1</f>
        <v>1</v>
      </c>
      <c r="J16" s="28" t="s">
        <v>179</v>
      </c>
    </row>
    <row r="17" spans="1:10" ht="27.6" x14ac:dyDescent="0.25">
      <c r="A17" s="21" t="s">
        <v>174</v>
      </c>
      <c r="B17" s="79" t="str">
        <f>IFERROR(VLOOKUP(I17,Salix!B:G,6,FALSE),"No record of a 2nd Salix loan")</f>
        <v>No record of a 2nd Salix loan</v>
      </c>
      <c r="C17" s="39"/>
      <c r="D17" s="77" t="str">
        <f t="shared" si="1"/>
        <v/>
      </c>
      <c r="E17" s="89" t="str">
        <f>IF(AND(B17="No record of a 2nd Salix loan",C17&lt;&gt;""),"Please provide SFS with a copy of your salix loan schedule",IF(AND(B17&lt;&gt;"no record of a salix loan",C17&lt;&gt;"",D17&lt;&gt;0),"Please provide SFS with a copy of your salix loan schedule as we may have an inaccurate copy.",""))</f>
        <v/>
      </c>
      <c r="F17" s="89"/>
      <c r="G17" s="89"/>
      <c r="H17" s="89"/>
      <c r="I17" s="19" t="str">
        <f>$G$1&amp;2</f>
        <v>2</v>
      </c>
      <c r="J17" s="28" t="s">
        <v>179</v>
      </c>
    </row>
    <row r="18" spans="1:10" ht="27.6" x14ac:dyDescent="0.25">
      <c r="A18" s="21" t="s">
        <v>175</v>
      </c>
      <c r="B18" s="79" t="str">
        <f>IFERROR(VLOOKUP(I18,Salix!B:G,6,FALSE),"No record of a 3rd Salix loan")</f>
        <v>No record of a 3rd Salix loan</v>
      </c>
      <c r="C18" s="39"/>
      <c r="D18" s="77" t="str">
        <f t="shared" si="1"/>
        <v/>
      </c>
      <c r="E18" s="89" t="str">
        <f>IF(AND(B18="No record of a 3rd Salix loan",C18&lt;&gt;""),"Please provide SFS with a copy of your salix loan schedule",IF(AND(B18&lt;&gt;"no record of a salix loan",C18&lt;&gt;"",D18&lt;&gt;0),"Please provide SFS with a copy of your salix loan schedule as we may have an inaccurate copy.",""))</f>
        <v/>
      </c>
      <c r="F18" s="89"/>
      <c r="G18" s="89"/>
      <c r="H18" s="89"/>
      <c r="I18" s="19" t="str">
        <f>$G$1&amp;3</f>
        <v>3</v>
      </c>
      <c r="J18" s="28" t="s">
        <v>179</v>
      </c>
    </row>
    <row r="19" spans="1:10" ht="27.6" x14ac:dyDescent="0.25">
      <c r="A19" s="21" t="s">
        <v>176</v>
      </c>
      <c r="B19" s="79" t="str">
        <f>IFERROR(VLOOKUP(I19,Salix!B:G,6,FALSE),"No record of a 4th Salix loan")</f>
        <v>No record of a 4th Salix loan</v>
      </c>
      <c r="C19" s="39"/>
      <c r="D19" s="77" t="str">
        <f t="shared" si="1"/>
        <v/>
      </c>
      <c r="E19" s="89" t="str">
        <f>IF(AND(B19="No record of a 4th Salix loan",C19&lt;&gt;""),"Please provide SFS with a copy of your salix loan schedule",IF(AND(B19&lt;&gt;"no record of a salix loan",C19&lt;&gt;"",D19&lt;&gt;0),"Please provide SFS with a copy of your salix loan schedule as we may have an inaccurate copy.",""))</f>
        <v/>
      </c>
      <c r="F19" s="89"/>
      <c r="G19" s="89"/>
      <c r="H19" s="89"/>
      <c r="I19" s="19" t="str">
        <f>$G$1&amp;4</f>
        <v>4</v>
      </c>
      <c r="J19" s="28" t="s">
        <v>179</v>
      </c>
    </row>
    <row r="20" spans="1:10" ht="27.6" x14ac:dyDescent="0.25">
      <c r="A20" s="21" t="s">
        <v>177</v>
      </c>
      <c r="B20" s="79" t="str">
        <f>IFERROR(VLOOKUP(I20,Salix!B:G,6,FALSE),"No record of a 5th Salix loan")</f>
        <v>No record of a 5th Salix loan</v>
      </c>
      <c r="C20" s="39"/>
      <c r="D20" s="77" t="str">
        <f t="shared" si="1"/>
        <v/>
      </c>
      <c r="E20" s="89" t="str">
        <f>IF(AND(B20="No record of a 5th Salix loan",C20&lt;&gt;""),"Please provide SFS with a copy of your salix loan schedule",IF(AND(B20&lt;&gt;"no record of a salix loan",C20&lt;&gt;"",D20&lt;&gt;0),"Please provide SFS with a copy of your salix loan schedule as we may have an inaccurate copy.",""))</f>
        <v/>
      </c>
      <c r="F20" s="89"/>
      <c r="G20" s="89"/>
      <c r="H20" s="89"/>
      <c r="I20" s="19" t="str">
        <f>$G$1&amp;5</f>
        <v>5</v>
      </c>
      <c r="J20" s="28" t="s">
        <v>179</v>
      </c>
    </row>
    <row r="21" spans="1:10" s="30" customFormat="1" ht="27.6" x14ac:dyDescent="0.3">
      <c r="A21" s="90" t="s">
        <v>172</v>
      </c>
      <c r="B21" s="91"/>
      <c r="C21" s="91"/>
      <c r="D21" s="91"/>
      <c r="E21" s="91"/>
      <c r="F21" s="91"/>
      <c r="G21" s="91"/>
      <c r="H21" s="92"/>
      <c r="J21" s="31" t="s">
        <v>179</v>
      </c>
    </row>
    <row r="22" spans="1:10" ht="27.6" x14ac:dyDescent="0.25">
      <c r="A22" s="26" t="s">
        <v>42</v>
      </c>
      <c r="B22" s="104" t="s">
        <v>21</v>
      </c>
      <c r="C22" s="105"/>
      <c r="D22" s="105"/>
      <c r="E22" s="105"/>
      <c r="F22" s="105"/>
      <c r="G22" s="106"/>
      <c r="H22" s="26" t="s">
        <v>171</v>
      </c>
      <c r="J22" s="28" t="s">
        <v>179</v>
      </c>
    </row>
    <row r="23" spans="1:10" ht="28.5" customHeight="1" x14ac:dyDescent="0.25">
      <c r="A23" s="23" t="s">
        <v>22</v>
      </c>
      <c r="B23" s="84" t="s">
        <v>341</v>
      </c>
      <c r="C23" s="85"/>
      <c r="D23" s="85"/>
      <c r="E23" s="85"/>
      <c r="F23" s="86"/>
      <c r="G23" s="24" t="s">
        <v>29</v>
      </c>
      <c r="H23" s="25">
        <f>IFERROR(VLOOKUP(G1,Rollovers!A:D,4,FALSE),0)</f>
        <v>0</v>
      </c>
      <c r="J23" s="28" t="s">
        <v>179</v>
      </c>
    </row>
    <row r="24" spans="1:10" s="30" customFormat="1" ht="27.6" x14ac:dyDescent="0.3">
      <c r="A24" s="23" t="s">
        <v>23</v>
      </c>
      <c r="B24" s="87" t="s">
        <v>168</v>
      </c>
      <c r="C24" s="87"/>
      <c r="D24" s="87"/>
      <c r="E24" s="87"/>
      <c r="F24" s="87"/>
      <c r="G24" s="96" t="s">
        <v>344</v>
      </c>
      <c r="H24" s="40"/>
      <c r="J24" s="31" t="s">
        <v>179</v>
      </c>
    </row>
    <row r="25" spans="1:10" s="30" customFormat="1" ht="27.6" x14ac:dyDescent="0.3">
      <c r="A25" s="23" t="s">
        <v>24</v>
      </c>
      <c r="B25" s="87" t="s">
        <v>170</v>
      </c>
      <c r="C25" s="87"/>
      <c r="D25" s="87"/>
      <c r="E25" s="87"/>
      <c r="F25" s="87"/>
      <c r="G25" s="97"/>
      <c r="H25" s="40"/>
      <c r="J25" s="31" t="s">
        <v>179</v>
      </c>
    </row>
    <row r="26" spans="1:10" s="30" customFormat="1" ht="27.6" x14ac:dyDescent="0.3">
      <c r="A26" s="23" t="s">
        <v>25</v>
      </c>
      <c r="B26" s="87" t="s">
        <v>169</v>
      </c>
      <c r="C26" s="87"/>
      <c r="D26" s="87"/>
      <c r="E26" s="87"/>
      <c r="F26" s="87"/>
      <c r="G26" s="97"/>
      <c r="H26" s="40"/>
      <c r="J26" s="31" t="s">
        <v>179</v>
      </c>
    </row>
    <row r="27" spans="1:10" s="30" customFormat="1" ht="27.6" x14ac:dyDescent="0.3">
      <c r="A27" s="23" t="s">
        <v>26</v>
      </c>
      <c r="B27" s="87" t="s">
        <v>28</v>
      </c>
      <c r="C27" s="87"/>
      <c r="D27" s="87"/>
      <c r="E27" s="87"/>
      <c r="F27" s="87"/>
      <c r="G27" s="98"/>
      <c r="H27" s="40"/>
      <c r="J27" s="31" t="s">
        <v>179</v>
      </c>
    </row>
    <row r="28" spans="1:10" ht="29.25" customHeight="1" x14ac:dyDescent="0.25">
      <c r="A28" s="23" t="s">
        <v>27</v>
      </c>
      <c r="B28" s="82" t="s">
        <v>43</v>
      </c>
      <c r="C28" s="82"/>
      <c r="D28" s="82"/>
      <c r="E28" s="82"/>
      <c r="F28" s="82"/>
      <c r="G28" s="24" t="s">
        <v>30</v>
      </c>
      <c r="H28" s="25">
        <f>H23+H24+H25+H26+H27</f>
        <v>0</v>
      </c>
      <c r="J28" s="28" t="s">
        <v>179</v>
      </c>
    </row>
  </sheetData>
  <sheetProtection algorithmName="SHA-512" hashValue="E5N39tup7wnZ0DWa6u5oC3P+HaCtUd9ZJVeYS7qaLCR4Vdujz7B8zK+DzJjhlYMvm6upU1liv0rRSq94TxDrlQ==" saltValue="yolNeCIP3w0wpfK7naqvtA==" spinCount="100000" sheet="1" objects="1" scenarios="1"/>
  <mergeCells count="29">
    <mergeCell ref="E9:H9"/>
    <mergeCell ref="B2:H2"/>
    <mergeCell ref="B3:G3"/>
    <mergeCell ref="G24:G27"/>
    <mergeCell ref="A4:H4"/>
    <mergeCell ref="E15:H15"/>
    <mergeCell ref="E16:H16"/>
    <mergeCell ref="A21:H21"/>
    <mergeCell ref="E14:H14"/>
    <mergeCell ref="E12:H12"/>
    <mergeCell ref="B22:G22"/>
    <mergeCell ref="B27:F27"/>
    <mergeCell ref="E11:H11"/>
    <mergeCell ref="B28:F28"/>
    <mergeCell ref="C1:E1"/>
    <mergeCell ref="B23:F23"/>
    <mergeCell ref="B24:F24"/>
    <mergeCell ref="B25:F25"/>
    <mergeCell ref="B26:F26"/>
    <mergeCell ref="E10:H10"/>
    <mergeCell ref="E20:H20"/>
    <mergeCell ref="E17:H17"/>
    <mergeCell ref="E18:H18"/>
    <mergeCell ref="E19:H19"/>
    <mergeCell ref="A13:H13"/>
    <mergeCell ref="E5:H5"/>
    <mergeCell ref="E6:H6"/>
    <mergeCell ref="E7:H7"/>
    <mergeCell ref="E8:H8"/>
  </mergeCells>
  <conditionalFormatting sqref="B28 G28:H28">
    <cfRule type="expression" dxfId="3" priority="2">
      <formula>$H$28&gt;0</formula>
    </cfRule>
  </conditionalFormatting>
  <conditionalFormatting sqref="E6:H12">
    <cfRule type="expression" dxfId="2" priority="16">
      <formula>$D6=0</formula>
    </cfRule>
  </conditionalFormatting>
  <conditionalFormatting sqref="E15:H15">
    <cfRule type="expression" dxfId="1" priority="1">
      <formula>$D15=0</formula>
    </cfRule>
  </conditionalFormatting>
  <conditionalFormatting sqref="E16:H20">
    <cfRule type="expression" dxfId="0" priority="11">
      <formula>$D16=0</formula>
    </cfRule>
  </conditionalFormatting>
  <dataValidations count="2">
    <dataValidation type="decimal" allowBlank="1" showInputMessage="1" showErrorMessage="1" error="Please enter figure with a leading minus" sqref="H24:H25" xr:uid="{DB2EB0FB-9F31-41CA-820A-B7508F3A07D6}">
      <formula1>-123456789</formula1>
      <formula2>0</formula2>
    </dataValidation>
    <dataValidation type="decimal" allowBlank="1" showInputMessage="1" showErrorMessage="1" error="Please enter a positive figure (No leading minus)" sqref="H26:H27" xr:uid="{C8C507F0-65AB-466E-8A47-0468B9C6C696}">
      <formula1>0</formula1>
      <formula2>123456789</formula2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C7E1-440A-455C-AFFA-206601E3F9D7}">
  <sheetPr>
    <tabColor rgb="FF66FF99"/>
  </sheetPr>
  <dimension ref="A1:K3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3.2" x14ac:dyDescent="0.25"/>
  <cols>
    <col min="1" max="1" width="7" style="17" bestFit="1" customWidth="1"/>
    <col min="2" max="4" width="12.33203125" style="17" customWidth="1"/>
    <col min="5" max="5" width="13.44140625" style="18" bestFit="1" customWidth="1"/>
    <col min="6" max="8" width="12.33203125" style="17" customWidth="1"/>
    <col min="9" max="9" width="13.6640625" style="9" bestFit="1" customWidth="1"/>
    <col min="10" max="10" width="12.33203125" style="7" customWidth="1"/>
    <col min="11" max="11" width="18" style="7" customWidth="1"/>
    <col min="12" max="256" width="9.109375" style="7"/>
    <col min="257" max="257" width="8.6640625" style="7" customWidth="1"/>
    <col min="258" max="258" width="15.44140625" style="7" bestFit="1" customWidth="1"/>
    <col min="259" max="259" width="13.44140625" style="7" bestFit="1" customWidth="1"/>
    <col min="260" max="260" width="10.6640625" style="7" bestFit="1" customWidth="1"/>
    <col min="261" max="261" width="15.33203125" style="7" customWidth="1"/>
    <col min="262" max="262" width="13.44140625" style="7" bestFit="1" customWidth="1"/>
    <col min="263" max="263" width="11.109375" style="7" bestFit="1" customWidth="1"/>
    <col min="264" max="264" width="10.6640625" style="7" bestFit="1" customWidth="1"/>
    <col min="265" max="265" width="12.88671875" style="7" bestFit="1" customWidth="1"/>
    <col min="266" max="512" width="9.109375" style="7"/>
    <col min="513" max="513" width="8.6640625" style="7" customWidth="1"/>
    <col min="514" max="514" width="15.44140625" style="7" bestFit="1" customWidth="1"/>
    <col min="515" max="515" width="13.44140625" style="7" bestFit="1" customWidth="1"/>
    <col min="516" max="516" width="10.6640625" style="7" bestFit="1" customWidth="1"/>
    <col min="517" max="517" width="15.33203125" style="7" customWidth="1"/>
    <col min="518" max="518" width="13.44140625" style="7" bestFit="1" customWidth="1"/>
    <col min="519" max="519" width="11.109375" style="7" bestFit="1" customWidth="1"/>
    <col min="520" max="520" width="10.6640625" style="7" bestFit="1" customWidth="1"/>
    <col min="521" max="521" width="12.88671875" style="7" bestFit="1" customWidth="1"/>
    <col min="522" max="768" width="9.109375" style="7"/>
    <col min="769" max="769" width="8.6640625" style="7" customWidth="1"/>
    <col min="770" max="770" width="15.44140625" style="7" bestFit="1" customWidth="1"/>
    <col min="771" max="771" width="13.44140625" style="7" bestFit="1" customWidth="1"/>
    <col min="772" max="772" width="10.6640625" style="7" bestFit="1" customWidth="1"/>
    <col min="773" max="773" width="15.33203125" style="7" customWidth="1"/>
    <col min="774" max="774" width="13.44140625" style="7" bestFit="1" customWidth="1"/>
    <col min="775" max="775" width="11.109375" style="7" bestFit="1" customWidth="1"/>
    <col min="776" max="776" width="10.6640625" style="7" bestFit="1" customWidth="1"/>
    <col min="777" max="777" width="12.88671875" style="7" bestFit="1" customWidth="1"/>
    <col min="778" max="1024" width="9.109375" style="7"/>
    <col min="1025" max="1025" width="8.6640625" style="7" customWidth="1"/>
    <col min="1026" max="1026" width="15.44140625" style="7" bestFit="1" customWidth="1"/>
    <col min="1027" max="1027" width="13.44140625" style="7" bestFit="1" customWidth="1"/>
    <col min="1028" max="1028" width="10.6640625" style="7" bestFit="1" customWidth="1"/>
    <col min="1029" max="1029" width="15.33203125" style="7" customWidth="1"/>
    <col min="1030" max="1030" width="13.44140625" style="7" bestFit="1" customWidth="1"/>
    <col min="1031" max="1031" width="11.109375" style="7" bestFit="1" customWidth="1"/>
    <col min="1032" max="1032" width="10.6640625" style="7" bestFit="1" customWidth="1"/>
    <col min="1033" max="1033" width="12.88671875" style="7" bestFit="1" customWidth="1"/>
    <col min="1034" max="1280" width="9.109375" style="7"/>
    <col min="1281" max="1281" width="8.6640625" style="7" customWidth="1"/>
    <col min="1282" max="1282" width="15.44140625" style="7" bestFit="1" customWidth="1"/>
    <col min="1283" max="1283" width="13.44140625" style="7" bestFit="1" customWidth="1"/>
    <col min="1284" max="1284" width="10.6640625" style="7" bestFit="1" customWidth="1"/>
    <col min="1285" max="1285" width="15.33203125" style="7" customWidth="1"/>
    <col min="1286" max="1286" width="13.44140625" style="7" bestFit="1" customWidth="1"/>
    <col min="1287" max="1287" width="11.109375" style="7" bestFit="1" customWidth="1"/>
    <col min="1288" max="1288" width="10.6640625" style="7" bestFit="1" customWidth="1"/>
    <col min="1289" max="1289" width="12.88671875" style="7" bestFit="1" customWidth="1"/>
    <col min="1290" max="1536" width="9.109375" style="7"/>
    <col min="1537" max="1537" width="8.6640625" style="7" customWidth="1"/>
    <col min="1538" max="1538" width="15.44140625" style="7" bestFit="1" customWidth="1"/>
    <col min="1539" max="1539" width="13.44140625" style="7" bestFit="1" customWidth="1"/>
    <col min="1540" max="1540" width="10.6640625" style="7" bestFit="1" customWidth="1"/>
    <col min="1541" max="1541" width="15.33203125" style="7" customWidth="1"/>
    <col min="1542" max="1542" width="13.44140625" style="7" bestFit="1" customWidth="1"/>
    <col min="1543" max="1543" width="11.109375" style="7" bestFit="1" customWidth="1"/>
    <col min="1544" max="1544" width="10.6640625" style="7" bestFit="1" customWidth="1"/>
    <col min="1545" max="1545" width="12.88671875" style="7" bestFit="1" customWidth="1"/>
    <col min="1546" max="1792" width="9.109375" style="7"/>
    <col min="1793" max="1793" width="8.6640625" style="7" customWidth="1"/>
    <col min="1794" max="1794" width="15.44140625" style="7" bestFit="1" customWidth="1"/>
    <col min="1795" max="1795" width="13.44140625" style="7" bestFit="1" customWidth="1"/>
    <col min="1796" max="1796" width="10.6640625" style="7" bestFit="1" customWidth="1"/>
    <col min="1797" max="1797" width="15.33203125" style="7" customWidth="1"/>
    <col min="1798" max="1798" width="13.44140625" style="7" bestFit="1" customWidth="1"/>
    <col min="1799" max="1799" width="11.109375" style="7" bestFit="1" customWidth="1"/>
    <col min="1800" max="1800" width="10.6640625" style="7" bestFit="1" customWidth="1"/>
    <col min="1801" max="1801" width="12.88671875" style="7" bestFit="1" customWidth="1"/>
    <col min="1802" max="2048" width="9.109375" style="7"/>
    <col min="2049" max="2049" width="8.6640625" style="7" customWidth="1"/>
    <col min="2050" max="2050" width="15.44140625" style="7" bestFit="1" customWidth="1"/>
    <col min="2051" max="2051" width="13.44140625" style="7" bestFit="1" customWidth="1"/>
    <col min="2052" max="2052" width="10.6640625" style="7" bestFit="1" customWidth="1"/>
    <col min="2053" max="2053" width="15.33203125" style="7" customWidth="1"/>
    <col min="2054" max="2054" width="13.44140625" style="7" bestFit="1" customWidth="1"/>
    <col min="2055" max="2055" width="11.109375" style="7" bestFit="1" customWidth="1"/>
    <col min="2056" max="2056" width="10.6640625" style="7" bestFit="1" customWidth="1"/>
    <col min="2057" max="2057" width="12.88671875" style="7" bestFit="1" customWidth="1"/>
    <col min="2058" max="2304" width="9.109375" style="7"/>
    <col min="2305" max="2305" width="8.6640625" style="7" customWidth="1"/>
    <col min="2306" max="2306" width="15.44140625" style="7" bestFit="1" customWidth="1"/>
    <col min="2307" max="2307" width="13.44140625" style="7" bestFit="1" customWidth="1"/>
    <col min="2308" max="2308" width="10.6640625" style="7" bestFit="1" customWidth="1"/>
    <col min="2309" max="2309" width="15.33203125" style="7" customWidth="1"/>
    <col min="2310" max="2310" width="13.44140625" style="7" bestFit="1" customWidth="1"/>
    <col min="2311" max="2311" width="11.109375" style="7" bestFit="1" customWidth="1"/>
    <col min="2312" max="2312" width="10.6640625" style="7" bestFit="1" customWidth="1"/>
    <col min="2313" max="2313" width="12.88671875" style="7" bestFit="1" customWidth="1"/>
    <col min="2314" max="2560" width="9.109375" style="7"/>
    <col min="2561" max="2561" width="8.6640625" style="7" customWidth="1"/>
    <col min="2562" max="2562" width="15.44140625" style="7" bestFit="1" customWidth="1"/>
    <col min="2563" max="2563" width="13.44140625" style="7" bestFit="1" customWidth="1"/>
    <col min="2564" max="2564" width="10.6640625" style="7" bestFit="1" customWidth="1"/>
    <col min="2565" max="2565" width="15.33203125" style="7" customWidth="1"/>
    <col min="2566" max="2566" width="13.44140625" style="7" bestFit="1" customWidth="1"/>
    <col min="2567" max="2567" width="11.109375" style="7" bestFit="1" customWidth="1"/>
    <col min="2568" max="2568" width="10.6640625" style="7" bestFit="1" customWidth="1"/>
    <col min="2569" max="2569" width="12.88671875" style="7" bestFit="1" customWidth="1"/>
    <col min="2570" max="2816" width="9.109375" style="7"/>
    <col min="2817" max="2817" width="8.6640625" style="7" customWidth="1"/>
    <col min="2818" max="2818" width="15.44140625" style="7" bestFit="1" customWidth="1"/>
    <col min="2819" max="2819" width="13.44140625" style="7" bestFit="1" customWidth="1"/>
    <col min="2820" max="2820" width="10.6640625" style="7" bestFit="1" customWidth="1"/>
    <col min="2821" max="2821" width="15.33203125" style="7" customWidth="1"/>
    <col min="2822" max="2822" width="13.44140625" style="7" bestFit="1" customWidth="1"/>
    <col min="2823" max="2823" width="11.109375" style="7" bestFit="1" customWidth="1"/>
    <col min="2824" max="2824" width="10.6640625" style="7" bestFit="1" customWidth="1"/>
    <col min="2825" max="2825" width="12.88671875" style="7" bestFit="1" customWidth="1"/>
    <col min="2826" max="3072" width="9.109375" style="7"/>
    <col min="3073" max="3073" width="8.6640625" style="7" customWidth="1"/>
    <col min="3074" max="3074" width="15.44140625" style="7" bestFit="1" customWidth="1"/>
    <col min="3075" max="3075" width="13.44140625" style="7" bestFit="1" customWidth="1"/>
    <col min="3076" max="3076" width="10.6640625" style="7" bestFit="1" customWidth="1"/>
    <col min="3077" max="3077" width="15.33203125" style="7" customWidth="1"/>
    <col min="3078" max="3078" width="13.44140625" style="7" bestFit="1" customWidth="1"/>
    <col min="3079" max="3079" width="11.109375" style="7" bestFit="1" customWidth="1"/>
    <col min="3080" max="3080" width="10.6640625" style="7" bestFit="1" customWidth="1"/>
    <col min="3081" max="3081" width="12.88671875" style="7" bestFit="1" customWidth="1"/>
    <col min="3082" max="3328" width="9.109375" style="7"/>
    <col min="3329" max="3329" width="8.6640625" style="7" customWidth="1"/>
    <col min="3330" max="3330" width="15.44140625" style="7" bestFit="1" customWidth="1"/>
    <col min="3331" max="3331" width="13.44140625" style="7" bestFit="1" customWidth="1"/>
    <col min="3332" max="3332" width="10.6640625" style="7" bestFit="1" customWidth="1"/>
    <col min="3333" max="3333" width="15.33203125" style="7" customWidth="1"/>
    <col min="3334" max="3334" width="13.44140625" style="7" bestFit="1" customWidth="1"/>
    <col min="3335" max="3335" width="11.109375" style="7" bestFit="1" customWidth="1"/>
    <col min="3336" max="3336" width="10.6640625" style="7" bestFit="1" customWidth="1"/>
    <col min="3337" max="3337" width="12.88671875" style="7" bestFit="1" customWidth="1"/>
    <col min="3338" max="3584" width="9.109375" style="7"/>
    <col min="3585" max="3585" width="8.6640625" style="7" customWidth="1"/>
    <col min="3586" max="3586" width="15.44140625" style="7" bestFit="1" customWidth="1"/>
    <col min="3587" max="3587" width="13.44140625" style="7" bestFit="1" customWidth="1"/>
    <col min="3588" max="3588" width="10.6640625" style="7" bestFit="1" customWidth="1"/>
    <col min="3589" max="3589" width="15.33203125" style="7" customWidth="1"/>
    <col min="3590" max="3590" width="13.44140625" style="7" bestFit="1" customWidth="1"/>
    <col min="3591" max="3591" width="11.109375" style="7" bestFit="1" customWidth="1"/>
    <col min="3592" max="3592" width="10.6640625" style="7" bestFit="1" customWidth="1"/>
    <col min="3593" max="3593" width="12.88671875" style="7" bestFit="1" customWidth="1"/>
    <col min="3594" max="3840" width="9.109375" style="7"/>
    <col min="3841" max="3841" width="8.6640625" style="7" customWidth="1"/>
    <col min="3842" max="3842" width="15.44140625" style="7" bestFit="1" customWidth="1"/>
    <col min="3843" max="3843" width="13.44140625" style="7" bestFit="1" customWidth="1"/>
    <col min="3844" max="3844" width="10.6640625" style="7" bestFit="1" customWidth="1"/>
    <col min="3845" max="3845" width="15.33203125" style="7" customWidth="1"/>
    <col min="3846" max="3846" width="13.44140625" style="7" bestFit="1" customWidth="1"/>
    <col min="3847" max="3847" width="11.109375" style="7" bestFit="1" customWidth="1"/>
    <col min="3848" max="3848" width="10.6640625" style="7" bestFit="1" customWidth="1"/>
    <col min="3849" max="3849" width="12.88671875" style="7" bestFit="1" customWidth="1"/>
    <col min="3850" max="4096" width="9.109375" style="7"/>
    <col min="4097" max="4097" width="8.6640625" style="7" customWidth="1"/>
    <col min="4098" max="4098" width="15.44140625" style="7" bestFit="1" customWidth="1"/>
    <col min="4099" max="4099" width="13.44140625" style="7" bestFit="1" customWidth="1"/>
    <col min="4100" max="4100" width="10.6640625" style="7" bestFit="1" customWidth="1"/>
    <col min="4101" max="4101" width="15.33203125" style="7" customWidth="1"/>
    <col min="4102" max="4102" width="13.44140625" style="7" bestFit="1" customWidth="1"/>
    <col min="4103" max="4103" width="11.109375" style="7" bestFit="1" customWidth="1"/>
    <col min="4104" max="4104" width="10.6640625" style="7" bestFit="1" customWidth="1"/>
    <col min="4105" max="4105" width="12.88671875" style="7" bestFit="1" customWidth="1"/>
    <col min="4106" max="4352" width="9.109375" style="7"/>
    <col min="4353" max="4353" width="8.6640625" style="7" customWidth="1"/>
    <col min="4354" max="4354" width="15.44140625" style="7" bestFit="1" customWidth="1"/>
    <col min="4355" max="4355" width="13.44140625" style="7" bestFit="1" customWidth="1"/>
    <col min="4356" max="4356" width="10.6640625" style="7" bestFit="1" customWidth="1"/>
    <col min="4357" max="4357" width="15.33203125" style="7" customWidth="1"/>
    <col min="4358" max="4358" width="13.44140625" style="7" bestFit="1" customWidth="1"/>
    <col min="4359" max="4359" width="11.109375" style="7" bestFit="1" customWidth="1"/>
    <col min="4360" max="4360" width="10.6640625" style="7" bestFit="1" customWidth="1"/>
    <col min="4361" max="4361" width="12.88671875" style="7" bestFit="1" customWidth="1"/>
    <col min="4362" max="4608" width="9.109375" style="7"/>
    <col min="4609" max="4609" width="8.6640625" style="7" customWidth="1"/>
    <col min="4610" max="4610" width="15.44140625" style="7" bestFit="1" customWidth="1"/>
    <col min="4611" max="4611" width="13.44140625" style="7" bestFit="1" customWidth="1"/>
    <col min="4612" max="4612" width="10.6640625" style="7" bestFit="1" customWidth="1"/>
    <col min="4613" max="4613" width="15.33203125" style="7" customWidth="1"/>
    <col min="4614" max="4614" width="13.44140625" style="7" bestFit="1" customWidth="1"/>
    <col min="4615" max="4615" width="11.109375" style="7" bestFit="1" customWidth="1"/>
    <col min="4616" max="4616" width="10.6640625" style="7" bestFit="1" customWidth="1"/>
    <col min="4617" max="4617" width="12.88671875" style="7" bestFit="1" customWidth="1"/>
    <col min="4618" max="4864" width="9.109375" style="7"/>
    <col min="4865" max="4865" width="8.6640625" style="7" customWidth="1"/>
    <col min="4866" max="4866" width="15.44140625" style="7" bestFit="1" customWidth="1"/>
    <col min="4867" max="4867" width="13.44140625" style="7" bestFit="1" customWidth="1"/>
    <col min="4868" max="4868" width="10.6640625" style="7" bestFit="1" customWidth="1"/>
    <col min="4869" max="4869" width="15.33203125" style="7" customWidth="1"/>
    <col min="4870" max="4870" width="13.44140625" style="7" bestFit="1" customWidth="1"/>
    <col min="4871" max="4871" width="11.109375" style="7" bestFit="1" customWidth="1"/>
    <col min="4872" max="4872" width="10.6640625" style="7" bestFit="1" customWidth="1"/>
    <col min="4873" max="4873" width="12.88671875" style="7" bestFit="1" customWidth="1"/>
    <col min="4874" max="5120" width="9.109375" style="7"/>
    <col min="5121" max="5121" width="8.6640625" style="7" customWidth="1"/>
    <col min="5122" max="5122" width="15.44140625" style="7" bestFit="1" customWidth="1"/>
    <col min="5123" max="5123" width="13.44140625" style="7" bestFit="1" customWidth="1"/>
    <col min="5124" max="5124" width="10.6640625" style="7" bestFit="1" customWidth="1"/>
    <col min="5125" max="5125" width="15.33203125" style="7" customWidth="1"/>
    <col min="5126" max="5126" width="13.44140625" style="7" bestFit="1" customWidth="1"/>
    <col min="5127" max="5127" width="11.109375" style="7" bestFit="1" customWidth="1"/>
    <col min="5128" max="5128" width="10.6640625" style="7" bestFit="1" customWidth="1"/>
    <col min="5129" max="5129" width="12.88671875" style="7" bestFit="1" customWidth="1"/>
    <col min="5130" max="5376" width="9.109375" style="7"/>
    <col min="5377" max="5377" width="8.6640625" style="7" customWidth="1"/>
    <col min="5378" max="5378" width="15.44140625" style="7" bestFit="1" customWidth="1"/>
    <col min="5379" max="5379" width="13.44140625" style="7" bestFit="1" customWidth="1"/>
    <col min="5380" max="5380" width="10.6640625" style="7" bestFit="1" customWidth="1"/>
    <col min="5381" max="5381" width="15.33203125" style="7" customWidth="1"/>
    <col min="5382" max="5382" width="13.44140625" style="7" bestFit="1" customWidth="1"/>
    <col min="5383" max="5383" width="11.109375" style="7" bestFit="1" customWidth="1"/>
    <col min="5384" max="5384" width="10.6640625" style="7" bestFit="1" customWidth="1"/>
    <col min="5385" max="5385" width="12.88671875" style="7" bestFit="1" customWidth="1"/>
    <col min="5386" max="5632" width="9.109375" style="7"/>
    <col min="5633" max="5633" width="8.6640625" style="7" customWidth="1"/>
    <col min="5634" max="5634" width="15.44140625" style="7" bestFit="1" customWidth="1"/>
    <col min="5635" max="5635" width="13.44140625" style="7" bestFit="1" customWidth="1"/>
    <col min="5636" max="5636" width="10.6640625" style="7" bestFit="1" customWidth="1"/>
    <col min="5637" max="5637" width="15.33203125" style="7" customWidth="1"/>
    <col min="5638" max="5638" width="13.44140625" style="7" bestFit="1" customWidth="1"/>
    <col min="5639" max="5639" width="11.109375" style="7" bestFit="1" customWidth="1"/>
    <col min="5640" max="5640" width="10.6640625" style="7" bestFit="1" customWidth="1"/>
    <col min="5641" max="5641" width="12.88671875" style="7" bestFit="1" customWidth="1"/>
    <col min="5642" max="5888" width="9.109375" style="7"/>
    <col min="5889" max="5889" width="8.6640625" style="7" customWidth="1"/>
    <col min="5890" max="5890" width="15.44140625" style="7" bestFit="1" customWidth="1"/>
    <col min="5891" max="5891" width="13.44140625" style="7" bestFit="1" customWidth="1"/>
    <col min="5892" max="5892" width="10.6640625" style="7" bestFit="1" customWidth="1"/>
    <col min="5893" max="5893" width="15.33203125" style="7" customWidth="1"/>
    <col min="5894" max="5894" width="13.44140625" style="7" bestFit="1" customWidth="1"/>
    <col min="5895" max="5895" width="11.109375" style="7" bestFit="1" customWidth="1"/>
    <col min="5896" max="5896" width="10.6640625" style="7" bestFit="1" customWidth="1"/>
    <col min="5897" max="5897" width="12.88671875" style="7" bestFit="1" customWidth="1"/>
    <col min="5898" max="6144" width="9.109375" style="7"/>
    <col min="6145" max="6145" width="8.6640625" style="7" customWidth="1"/>
    <col min="6146" max="6146" width="15.44140625" style="7" bestFit="1" customWidth="1"/>
    <col min="6147" max="6147" width="13.44140625" style="7" bestFit="1" customWidth="1"/>
    <col min="6148" max="6148" width="10.6640625" style="7" bestFit="1" customWidth="1"/>
    <col min="6149" max="6149" width="15.33203125" style="7" customWidth="1"/>
    <col min="6150" max="6150" width="13.44140625" style="7" bestFit="1" customWidth="1"/>
    <col min="6151" max="6151" width="11.109375" style="7" bestFit="1" customWidth="1"/>
    <col min="6152" max="6152" width="10.6640625" style="7" bestFit="1" customWidth="1"/>
    <col min="6153" max="6153" width="12.88671875" style="7" bestFit="1" customWidth="1"/>
    <col min="6154" max="6400" width="9.109375" style="7"/>
    <col min="6401" max="6401" width="8.6640625" style="7" customWidth="1"/>
    <col min="6402" max="6402" width="15.44140625" style="7" bestFit="1" customWidth="1"/>
    <col min="6403" max="6403" width="13.44140625" style="7" bestFit="1" customWidth="1"/>
    <col min="6404" max="6404" width="10.6640625" style="7" bestFit="1" customWidth="1"/>
    <col min="6405" max="6405" width="15.33203125" style="7" customWidth="1"/>
    <col min="6406" max="6406" width="13.44140625" style="7" bestFit="1" customWidth="1"/>
    <col min="6407" max="6407" width="11.109375" style="7" bestFit="1" customWidth="1"/>
    <col min="6408" max="6408" width="10.6640625" style="7" bestFit="1" customWidth="1"/>
    <col min="6409" max="6409" width="12.88671875" style="7" bestFit="1" customWidth="1"/>
    <col min="6410" max="6656" width="9.109375" style="7"/>
    <col min="6657" max="6657" width="8.6640625" style="7" customWidth="1"/>
    <col min="6658" max="6658" width="15.44140625" style="7" bestFit="1" customWidth="1"/>
    <col min="6659" max="6659" width="13.44140625" style="7" bestFit="1" customWidth="1"/>
    <col min="6660" max="6660" width="10.6640625" style="7" bestFit="1" customWidth="1"/>
    <col min="6661" max="6661" width="15.33203125" style="7" customWidth="1"/>
    <col min="6662" max="6662" width="13.44140625" style="7" bestFit="1" customWidth="1"/>
    <col min="6663" max="6663" width="11.109375" style="7" bestFit="1" customWidth="1"/>
    <col min="6664" max="6664" width="10.6640625" style="7" bestFit="1" customWidth="1"/>
    <col min="6665" max="6665" width="12.88671875" style="7" bestFit="1" customWidth="1"/>
    <col min="6666" max="6912" width="9.109375" style="7"/>
    <col min="6913" max="6913" width="8.6640625" style="7" customWidth="1"/>
    <col min="6914" max="6914" width="15.44140625" style="7" bestFit="1" customWidth="1"/>
    <col min="6915" max="6915" width="13.44140625" style="7" bestFit="1" customWidth="1"/>
    <col min="6916" max="6916" width="10.6640625" style="7" bestFit="1" customWidth="1"/>
    <col min="6917" max="6917" width="15.33203125" style="7" customWidth="1"/>
    <col min="6918" max="6918" width="13.44140625" style="7" bestFit="1" customWidth="1"/>
    <col min="6919" max="6919" width="11.109375" style="7" bestFit="1" customWidth="1"/>
    <col min="6920" max="6920" width="10.6640625" style="7" bestFit="1" customWidth="1"/>
    <col min="6921" max="6921" width="12.88671875" style="7" bestFit="1" customWidth="1"/>
    <col min="6922" max="7168" width="9.109375" style="7"/>
    <col min="7169" max="7169" width="8.6640625" style="7" customWidth="1"/>
    <col min="7170" max="7170" width="15.44140625" style="7" bestFit="1" customWidth="1"/>
    <col min="7171" max="7171" width="13.44140625" style="7" bestFit="1" customWidth="1"/>
    <col min="7172" max="7172" width="10.6640625" style="7" bestFit="1" customWidth="1"/>
    <col min="7173" max="7173" width="15.33203125" style="7" customWidth="1"/>
    <col min="7174" max="7174" width="13.44140625" style="7" bestFit="1" customWidth="1"/>
    <col min="7175" max="7175" width="11.109375" style="7" bestFit="1" customWidth="1"/>
    <col min="7176" max="7176" width="10.6640625" style="7" bestFit="1" customWidth="1"/>
    <col min="7177" max="7177" width="12.88671875" style="7" bestFit="1" customWidth="1"/>
    <col min="7178" max="7424" width="9.109375" style="7"/>
    <col min="7425" max="7425" width="8.6640625" style="7" customWidth="1"/>
    <col min="7426" max="7426" width="15.44140625" style="7" bestFit="1" customWidth="1"/>
    <col min="7427" max="7427" width="13.44140625" style="7" bestFit="1" customWidth="1"/>
    <col min="7428" max="7428" width="10.6640625" style="7" bestFit="1" customWidth="1"/>
    <col min="7429" max="7429" width="15.33203125" style="7" customWidth="1"/>
    <col min="7430" max="7430" width="13.44140625" style="7" bestFit="1" customWidth="1"/>
    <col min="7431" max="7431" width="11.109375" style="7" bestFit="1" customWidth="1"/>
    <col min="7432" max="7432" width="10.6640625" style="7" bestFit="1" customWidth="1"/>
    <col min="7433" max="7433" width="12.88671875" style="7" bestFit="1" customWidth="1"/>
    <col min="7434" max="7680" width="9.109375" style="7"/>
    <col min="7681" max="7681" width="8.6640625" style="7" customWidth="1"/>
    <col min="7682" max="7682" width="15.44140625" style="7" bestFit="1" customWidth="1"/>
    <col min="7683" max="7683" width="13.44140625" style="7" bestFit="1" customWidth="1"/>
    <col min="7684" max="7684" width="10.6640625" style="7" bestFit="1" customWidth="1"/>
    <col min="7685" max="7685" width="15.33203125" style="7" customWidth="1"/>
    <col min="7686" max="7686" width="13.44140625" style="7" bestFit="1" customWidth="1"/>
    <col min="7687" max="7687" width="11.109375" style="7" bestFit="1" customWidth="1"/>
    <col min="7688" max="7688" width="10.6640625" style="7" bestFit="1" customWidth="1"/>
    <col min="7689" max="7689" width="12.88671875" style="7" bestFit="1" customWidth="1"/>
    <col min="7690" max="7936" width="9.109375" style="7"/>
    <col min="7937" max="7937" width="8.6640625" style="7" customWidth="1"/>
    <col min="7938" max="7938" width="15.44140625" style="7" bestFit="1" customWidth="1"/>
    <col min="7939" max="7939" width="13.44140625" style="7" bestFit="1" customWidth="1"/>
    <col min="7940" max="7940" width="10.6640625" style="7" bestFit="1" customWidth="1"/>
    <col min="7941" max="7941" width="15.33203125" style="7" customWidth="1"/>
    <col min="7942" max="7942" width="13.44140625" style="7" bestFit="1" customWidth="1"/>
    <col min="7943" max="7943" width="11.109375" style="7" bestFit="1" customWidth="1"/>
    <col min="7944" max="7944" width="10.6640625" style="7" bestFit="1" customWidth="1"/>
    <col min="7945" max="7945" width="12.88671875" style="7" bestFit="1" customWidth="1"/>
    <col min="7946" max="8192" width="9.109375" style="7"/>
    <col min="8193" max="8193" width="8.6640625" style="7" customWidth="1"/>
    <col min="8194" max="8194" width="15.44140625" style="7" bestFit="1" customWidth="1"/>
    <col min="8195" max="8195" width="13.44140625" style="7" bestFit="1" customWidth="1"/>
    <col min="8196" max="8196" width="10.6640625" style="7" bestFit="1" customWidth="1"/>
    <col min="8197" max="8197" width="15.33203125" style="7" customWidth="1"/>
    <col min="8198" max="8198" width="13.44140625" style="7" bestFit="1" customWidth="1"/>
    <col min="8199" max="8199" width="11.109375" style="7" bestFit="1" customWidth="1"/>
    <col min="8200" max="8200" width="10.6640625" style="7" bestFit="1" customWidth="1"/>
    <col min="8201" max="8201" width="12.88671875" style="7" bestFit="1" customWidth="1"/>
    <col min="8202" max="8448" width="9.109375" style="7"/>
    <col min="8449" max="8449" width="8.6640625" style="7" customWidth="1"/>
    <col min="8450" max="8450" width="15.44140625" style="7" bestFit="1" customWidth="1"/>
    <col min="8451" max="8451" width="13.44140625" style="7" bestFit="1" customWidth="1"/>
    <col min="8452" max="8452" width="10.6640625" style="7" bestFit="1" customWidth="1"/>
    <col min="8453" max="8453" width="15.33203125" style="7" customWidth="1"/>
    <col min="8454" max="8454" width="13.44140625" style="7" bestFit="1" customWidth="1"/>
    <col min="8455" max="8455" width="11.109375" style="7" bestFit="1" customWidth="1"/>
    <col min="8456" max="8456" width="10.6640625" style="7" bestFit="1" customWidth="1"/>
    <col min="8457" max="8457" width="12.88671875" style="7" bestFit="1" customWidth="1"/>
    <col min="8458" max="8704" width="9.109375" style="7"/>
    <col min="8705" max="8705" width="8.6640625" style="7" customWidth="1"/>
    <col min="8706" max="8706" width="15.44140625" style="7" bestFit="1" customWidth="1"/>
    <col min="8707" max="8707" width="13.44140625" style="7" bestFit="1" customWidth="1"/>
    <col min="8708" max="8708" width="10.6640625" style="7" bestFit="1" customWidth="1"/>
    <col min="8709" max="8709" width="15.33203125" style="7" customWidth="1"/>
    <col min="8710" max="8710" width="13.44140625" style="7" bestFit="1" customWidth="1"/>
    <col min="8711" max="8711" width="11.109375" style="7" bestFit="1" customWidth="1"/>
    <col min="8712" max="8712" width="10.6640625" style="7" bestFit="1" customWidth="1"/>
    <col min="8713" max="8713" width="12.88671875" style="7" bestFit="1" customWidth="1"/>
    <col min="8714" max="8960" width="9.109375" style="7"/>
    <col min="8961" max="8961" width="8.6640625" style="7" customWidth="1"/>
    <col min="8962" max="8962" width="15.44140625" style="7" bestFit="1" customWidth="1"/>
    <col min="8963" max="8963" width="13.44140625" style="7" bestFit="1" customWidth="1"/>
    <col min="8964" max="8964" width="10.6640625" style="7" bestFit="1" customWidth="1"/>
    <col min="8965" max="8965" width="15.33203125" style="7" customWidth="1"/>
    <col min="8966" max="8966" width="13.44140625" style="7" bestFit="1" customWidth="1"/>
    <col min="8967" max="8967" width="11.109375" style="7" bestFit="1" customWidth="1"/>
    <col min="8968" max="8968" width="10.6640625" style="7" bestFit="1" customWidth="1"/>
    <col min="8969" max="8969" width="12.88671875" style="7" bestFit="1" customWidth="1"/>
    <col min="8970" max="9216" width="9.109375" style="7"/>
    <col min="9217" max="9217" width="8.6640625" style="7" customWidth="1"/>
    <col min="9218" max="9218" width="15.44140625" style="7" bestFit="1" customWidth="1"/>
    <col min="9219" max="9219" width="13.44140625" style="7" bestFit="1" customWidth="1"/>
    <col min="9220" max="9220" width="10.6640625" style="7" bestFit="1" customWidth="1"/>
    <col min="9221" max="9221" width="15.33203125" style="7" customWidth="1"/>
    <col min="9222" max="9222" width="13.44140625" style="7" bestFit="1" customWidth="1"/>
    <col min="9223" max="9223" width="11.109375" style="7" bestFit="1" customWidth="1"/>
    <col min="9224" max="9224" width="10.6640625" style="7" bestFit="1" customWidth="1"/>
    <col min="9225" max="9225" width="12.88671875" style="7" bestFit="1" customWidth="1"/>
    <col min="9226" max="9472" width="9.109375" style="7"/>
    <col min="9473" max="9473" width="8.6640625" style="7" customWidth="1"/>
    <col min="9474" max="9474" width="15.44140625" style="7" bestFit="1" customWidth="1"/>
    <col min="9475" max="9475" width="13.44140625" style="7" bestFit="1" customWidth="1"/>
    <col min="9476" max="9476" width="10.6640625" style="7" bestFit="1" customWidth="1"/>
    <col min="9477" max="9477" width="15.33203125" style="7" customWidth="1"/>
    <col min="9478" max="9478" width="13.44140625" style="7" bestFit="1" customWidth="1"/>
    <col min="9479" max="9479" width="11.109375" style="7" bestFit="1" customWidth="1"/>
    <col min="9480" max="9480" width="10.6640625" style="7" bestFit="1" customWidth="1"/>
    <col min="9481" max="9481" width="12.88671875" style="7" bestFit="1" customWidth="1"/>
    <col min="9482" max="9728" width="9.109375" style="7"/>
    <col min="9729" max="9729" width="8.6640625" style="7" customWidth="1"/>
    <col min="9730" max="9730" width="15.44140625" style="7" bestFit="1" customWidth="1"/>
    <col min="9731" max="9731" width="13.44140625" style="7" bestFit="1" customWidth="1"/>
    <col min="9732" max="9732" width="10.6640625" style="7" bestFit="1" customWidth="1"/>
    <col min="9733" max="9733" width="15.33203125" style="7" customWidth="1"/>
    <col min="9734" max="9734" width="13.44140625" style="7" bestFit="1" customWidth="1"/>
    <col min="9735" max="9735" width="11.109375" style="7" bestFit="1" customWidth="1"/>
    <col min="9736" max="9736" width="10.6640625" style="7" bestFit="1" customWidth="1"/>
    <col min="9737" max="9737" width="12.88671875" style="7" bestFit="1" customWidth="1"/>
    <col min="9738" max="9984" width="9.109375" style="7"/>
    <col min="9985" max="9985" width="8.6640625" style="7" customWidth="1"/>
    <col min="9986" max="9986" width="15.44140625" style="7" bestFit="1" customWidth="1"/>
    <col min="9987" max="9987" width="13.44140625" style="7" bestFit="1" customWidth="1"/>
    <col min="9988" max="9988" width="10.6640625" style="7" bestFit="1" customWidth="1"/>
    <col min="9989" max="9989" width="15.33203125" style="7" customWidth="1"/>
    <col min="9990" max="9990" width="13.44140625" style="7" bestFit="1" customWidth="1"/>
    <col min="9991" max="9991" width="11.109375" style="7" bestFit="1" customWidth="1"/>
    <col min="9992" max="9992" width="10.6640625" style="7" bestFit="1" customWidth="1"/>
    <col min="9993" max="9993" width="12.88671875" style="7" bestFit="1" customWidth="1"/>
    <col min="9994" max="10240" width="9.109375" style="7"/>
    <col min="10241" max="10241" width="8.6640625" style="7" customWidth="1"/>
    <col min="10242" max="10242" width="15.44140625" style="7" bestFit="1" customWidth="1"/>
    <col min="10243" max="10243" width="13.44140625" style="7" bestFit="1" customWidth="1"/>
    <col min="10244" max="10244" width="10.6640625" style="7" bestFit="1" customWidth="1"/>
    <col min="10245" max="10245" width="15.33203125" style="7" customWidth="1"/>
    <col min="10246" max="10246" width="13.44140625" style="7" bestFit="1" customWidth="1"/>
    <col min="10247" max="10247" width="11.109375" style="7" bestFit="1" customWidth="1"/>
    <col min="10248" max="10248" width="10.6640625" style="7" bestFit="1" customWidth="1"/>
    <col min="10249" max="10249" width="12.88671875" style="7" bestFit="1" customWidth="1"/>
    <col min="10250" max="10496" width="9.109375" style="7"/>
    <col min="10497" max="10497" width="8.6640625" style="7" customWidth="1"/>
    <col min="10498" max="10498" width="15.44140625" style="7" bestFit="1" customWidth="1"/>
    <col min="10499" max="10499" width="13.44140625" style="7" bestFit="1" customWidth="1"/>
    <col min="10500" max="10500" width="10.6640625" style="7" bestFit="1" customWidth="1"/>
    <col min="10501" max="10501" width="15.33203125" style="7" customWidth="1"/>
    <col min="10502" max="10502" width="13.44140625" style="7" bestFit="1" customWidth="1"/>
    <col min="10503" max="10503" width="11.109375" style="7" bestFit="1" customWidth="1"/>
    <col min="10504" max="10504" width="10.6640625" style="7" bestFit="1" customWidth="1"/>
    <col min="10505" max="10505" width="12.88671875" style="7" bestFit="1" customWidth="1"/>
    <col min="10506" max="10752" width="9.109375" style="7"/>
    <col min="10753" max="10753" width="8.6640625" style="7" customWidth="1"/>
    <col min="10754" max="10754" width="15.44140625" style="7" bestFit="1" customWidth="1"/>
    <col min="10755" max="10755" width="13.44140625" style="7" bestFit="1" customWidth="1"/>
    <col min="10756" max="10756" width="10.6640625" style="7" bestFit="1" customWidth="1"/>
    <col min="10757" max="10757" width="15.33203125" style="7" customWidth="1"/>
    <col min="10758" max="10758" width="13.44140625" style="7" bestFit="1" customWidth="1"/>
    <col min="10759" max="10759" width="11.109375" style="7" bestFit="1" customWidth="1"/>
    <col min="10760" max="10760" width="10.6640625" style="7" bestFit="1" customWidth="1"/>
    <col min="10761" max="10761" width="12.88671875" style="7" bestFit="1" customWidth="1"/>
    <col min="10762" max="11008" width="9.109375" style="7"/>
    <col min="11009" max="11009" width="8.6640625" style="7" customWidth="1"/>
    <col min="11010" max="11010" width="15.44140625" style="7" bestFit="1" customWidth="1"/>
    <col min="11011" max="11011" width="13.44140625" style="7" bestFit="1" customWidth="1"/>
    <col min="11012" max="11012" width="10.6640625" style="7" bestFit="1" customWidth="1"/>
    <col min="11013" max="11013" width="15.33203125" style="7" customWidth="1"/>
    <col min="11014" max="11014" width="13.44140625" style="7" bestFit="1" customWidth="1"/>
    <col min="11015" max="11015" width="11.109375" style="7" bestFit="1" customWidth="1"/>
    <col min="11016" max="11016" width="10.6640625" style="7" bestFit="1" customWidth="1"/>
    <col min="11017" max="11017" width="12.88671875" style="7" bestFit="1" customWidth="1"/>
    <col min="11018" max="11264" width="9.109375" style="7"/>
    <col min="11265" max="11265" width="8.6640625" style="7" customWidth="1"/>
    <col min="11266" max="11266" width="15.44140625" style="7" bestFit="1" customWidth="1"/>
    <col min="11267" max="11267" width="13.44140625" style="7" bestFit="1" customWidth="1"/>
    <col min="11268" max="11268" width="10.6640625" style="7" bestFit="1" customWidth="1"/>
    <col min="11269" max="11269" width="15.33203125" style="7" customWidth="1"/>
    <col min="11270" max="11270" width="13.44140625" style="7" bestFit="1" customWidth="1"/>
    <col min="11271" max="11271" width="11.109375" style="7" bestFit="1" customWidth="1"/>
    <col min="11272" max="11272" width="10.6640625" style="7" bestFit="1" customWidth="1"/>
    <col min="11273" max="11273" width="12.88671875" style="7" bestFit="1" customWidth="1"/>
    <col min="11274" max="11520" width="9.109375" style="7"/>
    <col min="11521" max="11521" width="8.6640625" style="7" customWidth="1"/>
    <col min="11522" max="11522" width="15.44140625" style="7" bestFit="1" customWidth="1"/>
    <col min="11523" max="11523" width="13.44140625" style="7" bestFit="1" customWidth="1"/>
    <col min="11524" max="11524" width="10.6640625" style="7" bestFit="1" customWidth="1"/>
    <col min="11525" max="11525" width="15.33203125" style="7" customWidth="1"/>
    <col min="11526" max="11526" width="13.44140625" style="7" bestFit="1" customWidth="1"/>
    <col min="11527" max="11527" width="11.109375" style="7" bestFit="1" customWidth="1"/>
    <col min="11528" max="11528" width="10.6640625" style="7" bestFit="1" customWidth="1"/>
    <col min="11529" max="11529" width="12.88671875" style="7" bestFit="1" customWidth="1"/>
    <col min="11530" max="11776" width="9.109375" style="7"/>
    <col min="11777" max="11777" width="8.6640625" style="7" customWidth="1"/>
    <col min="11778" max="11778" width="15.44140625" style="7" bestFit="1" customWidth="1"/>
    <col min="11779" max="11779" width="13.44140625" style="7" bestFit="1" customWidth="1"/>
    <col min="11780" max="11780" width="10.6640625" style="7" bestFit="1" customWidth="1"/>
    <col min="11781" max="11781" width="15.33203125" style="7" customWidth="1"/>
    <col min="11782" max="11782" width="13.44140625" style="7" bestFit="1" customWidth="1"/>
    <col min="11783" max="11783" width="11.109375" style="7" bestFit="1" customWidth="1"/>
    <col min="11784" max="11784" width="10.6640625" style="7" bestFit="1" customWidth="1"/>
    <col min="11785" max="11785" width="12.88671875" style="7" bestFit="1" customWidth="1"/>
    <col min="11786" max="12032" width="9.109375" style="7"/>
    <col min="12033" max="12033" width="8.6640625" style="7" customWidth="1"/>
    <col min="12034" max="12034" width="15.44140625" style="7" bestFit="1" customWidth="1"/>
    <col min="12035" max="12035" width="13.44140625" style="7" bestFit="1" customWidth="1"/>
    <col min="12036" max="12036" width="10.6640625" style="7" bestFit="1" customWidth="1"/>
    <col min="12037" max="12037" width="15.33203125" style="7" customWidth="1"/>
    <col min="12038" max="12038" width="13.44140625" style="7" bestFit="1" customWidth="1"/>
    <col min="12039" max="12039" width="11.109375" style="7" bestFit="1" customWidth="1"/>
    <col min="12040" max="12040" width="10.6640625" style="7" bestFit="1" customWidth="1"/>
    <col min="12041" max="12041" width="12.88671875" style="7" bestFit="1" customWidth="1"/>
    <col min="12042" max="12288" width="9.109375" style="7"/>
    <col min="12289" max="12289" width="8.6640625" style="7" customWidth="1"/>
    <col min="12290" max="12290" width="15.44140625" style="7" bestFit="1" customWidth="1"/>
    <col min="12291" max="12291" width="13.44140625" style="7" bestFit="1" customWidth="1"/>
    <col min="12292" max="12292" width="10.6640625" style="7" bestFit="1" customWidth="1"/>
    <col min="12293" max="12293" width="15.33203125" style="7" customWidth="1"/>
    <col min="12294" max="12294" width="13.44140625" style="7" bestFit="1" customWidth="1"/>
    <col min="12295" max="12295" width="11.109375" style="7" bestFit="1" customWidth="1"/>
    <col min="12296" max="12296" width="10.6640625" style="7" bestFit="1" customWidth="1"/>
    <col min="12297" max="12297" width="12.88671875" style="7" bestFit="1" customWidth="1"/>
    <col min="12298" max="12544" width="9.109375" style="7"/>
    <col min="12545" max="12545" width="8.6640625" style="7" customWidth="1"/>
    <col min="12546" max="12546" width="15.44140625" style="7" bestFit="1" customWidth="1"/>
    <col min="12547" max="12547" width="13.44140625" style="7" bestFit="1" customWidth="1"/>
    <col min="12548" max="12548" width="10.6640625" style="7" bestFit="1" customWidth="1"/>
    <col min="12549" max="12549" width="15.33203125" style="7" customWidth="1"/>
    <col min="12550" max="12550" width="13.44140625" style="7" bestFit="1" customWidth="1"/>
    <col min="12551" max="12551" width="11.109375" style="7" bestFit="1" customWidth="1"/>
    <col min="12552" max="12552" width="10.6640625" style="7" bestFit="1" customWidth="1"/>
    <col min="12553" max="12553" width="12.88671875" style="7" bestFit="1" customWidth="1"/>
    <col min="12554" max="12800" width="9.109375" style="7"/>
    <col min="12801" max="12801" width="8.6640625" style="7" customWidth="1"/>
    <col min="12802" max="12802" width="15.44140625" style="7" bestFit="1" customWidth="1"/>
    <col min="12803" max="12803" width="13.44140625" style="7" bestFit="1" customWidth="1"/>
    <col min="12804" max="12804" width="10.6640625" style="7" bestFit="1" customWidth="1"/>
    <col min="12805" max="12805" width="15.33203125" style="7" customWidth="1"/>
    <col min="12806" max="12806" width="13.44140625" style="7" bestFit="1" customWidth="1"/>
    <col min="12807" max="12807" width="11.109375" style="7" bestFit="1" customWidth="1"/>
    <col min="12808" max="12808" width="10.6640625" style="7" bestFit="1" customWidth="1"/>
    <col min="12809" max="12809" width="12.88671875" style="7" bestFit="1" customWidth="1"/>
    <col min="12810" max="13056" width="9.109375" style="7"/>
    <col min="13057" max="13057" width="8.6640625" style="7" customWidth="1"/>
    <col min="13058" max="13058" width="15.44140625" style="7" bestFit="1" customWidth="1"/>
    <col min="13059" max="13059" width="13.44140625" style="7" bestFit="1" customWidth="1"/>
    <col min="13060" max="13060" width="10.6640625" style="7" bestFit="1" customWidth="1"/>
    <col min="13061" max="13061" width="15.33203125" style="7" customWidth="1"/>
    <col min="13062" max="13062" width="13.44140625" style="7" bestFit="1" customWidth="1"/>
    <col min="13063" max="13063" width="11.109375" style="7" bestFit="1" customWidth="1"/>
    <col min="13064" max="13064" width="10.6640625" style="7" bestFit="1" customWidth="1"/>
    <col min="13065" max="13065" width="12.88671875" style="7" bestFit="1" customWidth="1"/>
    <col min="13066" max="13312" width="9.109375" style="7"/>
    <col min="13313" max="13313" width="8.6640625" style="7" customWidth="1"/>
    <col min="13314" max="13314" width="15.44140625" style="7" bestFit="1" customWidth="1"/>
    <col min="13315" max="13315" width="13.44140625" style="7" bestFit="1" customWidth="1"/>
    <col min="13316" max="13316" width="10.6640625" style="7" bestFit="1" customWidth="1"/>
    <col min="13317" max="13317" width="15.33203125" style="7" customWidth="1"/>
    <col min="13318" max="13318" width="13.44140625" style="7" bestFit="1" customWidth="1"/>
    <col min="13319" max="13319" width="11.109375" style="7" bestFit="1" customWidth="1"/>
    <col min="13320" max="13320" width="10.6640625" style="7" bestFit="1" customWidth="1"/>
    <col min="13321" max="13321" width="12.88671875" style="7" bestFit="1" customWidth="1"/>
    <col min="13322" max="13568" width="9.109375" style="7"/>
    <col min="13569" max="13569" width="8.6640625" style="7" customWidth="1"/>
    <col min="13570" max="13570" width="15.44140625" style="7" bestFit="1" customWidth="1"/>
    <col min="13571" max="13571" width="13.44140625" style="7" bestFit="1" customWidth="1"/>
    <col min="13572" max="13572" width="10.6640625" style="7" bestFit="1" customWidth="1"/>
    <col min="13573" max="13573" width="15.33203125" style="7" customWidth="1"/>
    <col min="13574" max="13574" width="13.44140625" style="7" bestFit="1" customWidth="1"/>
    <col min="13575" max="13575" width="11.109375" style="7" bestFit="1" customWidth="1"/>
    <col min="13576" max="13576" width="10.6640625" style="7" bestFit="1" customWidth="1"/>
    <col min="13577" max="13577" width="12.88671875" style="7" bestFit="1" customWidth="1"/>
    <col min="13578" max="13824" width="9.109375" style="7"/>
    <col min="13825" max="13825" width="8.6640625" style="7" customWidth="1"/>
    <col min="13826" max="13826" width="15.44140625" style="7" bestFit="1" customWidth="1"/>
    <col min="13827" max="13827" width="13.44140625" style="7" bestFit="1" customWidth="1"/>
    <col min="13828" max="13828" width="10.6640625" style="7" bestFit="1" customWidth="1"/>
    <col min="13829" max="13829" width="15.33203125" style="7" customWidth="1"/>
    <col min="13830" max="13830" width="13.44140625" style="7" bestFit="1" customWidth="1"/>
    <col min="13831" max="13831" width="11.109375" style="7" bestFit="1" customWidth="1"/>
    <col min="13832" max="13832" width="10.6640625" style="7" bestFit="1" customWidth="1"/>
    <col min="13833" max="13833" width="12.88671875" style="7" bestFit="1" customWidth="1"/>
    <col min="13834" max="14080" width="9.109375" style="7"/>
    <col min="14081" max="14081" width="8.6640625" style="7" customWidth="1"/>
    <col min="14082" max="14082" width="15.44140625" style="7" bestFit="1" customWidth="1"/>
    <col min="14083" max="14083" width="13.44140625" style="7" bestFit="1" customWidth="1"/>
    <col min="14084" max="14084" width="10.6640625" style="7" bestFit="1" customWidth="1"/>
    <col min="14085" max="14085" width="15.33203125" style="7" customWidth="1"/>
    <col min="14086" max="14086" width="13.44140625" style="7" bestFit="1" customWidth="1"/>
    <col min="14087" max="14087" width="11.109375" style="7" bestFit="1" customWidth="1"/>
    <col min="14088" max="14088" width="10.6640625" style="7" bestFit="1" customWidth="1"/>
    <col min="14089" max="14089" width="12.88671875" style="7" bestFit="1" customWidth="1"/>
    <col min="14090" max="14336" width="9.109375" style="7"/>
    <col min="14337" max="14337" width="8.6640625" style="7" customWidth="1"/>
    <col min="14338" max="14338" width="15.44140625" style="7" bestFit="1" customWidth="1"/>
    <col min="14339" max="14339" width="13.44140625" style="7" bestFit="1" customWidth="1"/>
    <col min="14340" max="14340" width="10.6640625" style="7" bestFit="1" customWidth="1"/>
    <col min="14341" max="14341" width="15.33203125" style="7" customWidth="1"/>
    <col min="14342" max="14342" width="13.44140625" style="7" bestFit="1" customWidth="1"/>
    <col min="14343" max="14343" width="11.109375" style="7" bestFit="1" customWidth="1"/>
    <col min="14344" max="14344" width="10.6640625" style="7" bestFit="1" customWidth="1"/>
    <col min="14345" max="14345" width="12.88671875" style="7" bestFit="1" customWidth="1"/>
    <col min="14346" max="14592" width="9.109375" style="7"/>
    <col min="14593" max="14593" width="8.6640625" style="7" customWidth="1"/>
    <col min="14594" max="14594" width="15.44140625" style="7" bestFit="1" customWidth="1"/>
    <col min="14595" max="14595" width="13.44140625" style="7" bestFit="1" customWidth="1"/>
    <col min="14596" max="14596" width="10.6640625" style="7" bestFit="1" customWidth="1"/>
    <col min="14597" max="14597" width="15.33203125" style="7" customWidth="1"/>
    <col min="14598" max="14598" width="13.44140625" style="7" bestFit="1" customWidth="1"/>
    <col min="14599" max="14599" width="11.109375" style="7" bestFit="1" customWidth="1"/>
    <col min="14600" max="14600" width="10.6640625" style="7" bestFit="1" customWidth="1"/>
    <col min="14601" max="14601" width="12.88671875" style="7" bestFit="1" customWidth="1"/>
    <col min="14602" max="14848" width="9.109375" style="7"/>
    <col min="14849" max="14849" width="8.6640625" style="7" customWidth="1"/>
    <col min="14850" max="14850" width="15.44140625" style="7" bestFit="1" customWidth="1"/>
    <col min="14851" max="14851" width="13.44140625" style="7" bestFit="1" customWidth="1"/>
    <col min="14852" max="14852" width="10.6640625" style="7" bestFit="1" customWidth="1"/>
    <col min="14853" max="14853" width="15.33203125" style="7" customWidth="1"/>
    <col min="14854" max="14854" width="13.44140625" style="7" bestFit="1" customWidth="1"/>
    <col min="14855" max="14855" width="11.109375" style="7" bestFit="1" customWidth="1"/>
    <col min="14856" max="14856" width="10.6640625" style="7" bestFit="1" customWidth="1"/>
    <col min="14857" max="14857" width="12.88671875" style="7" bestFit="1" customWidth="1"/>
    <col min="14858" max="15104" width="9.109375" style="7"/>
    <col min="15105" max="15105" width="8.6640625" style="7" customWidth="1"/>
    <col min="15106" max="15106" width="15.44140625" style="7" bestFit="1" customWidth="1"/>
    <col min="15107" max="15107" width="13.44140625" style="7" bestFit="1" customWidth="1"/>
    <col min="15108" max="15108" width="10.6640625" style="7" bestFit="1" customWidth="1"/>
    <col min="15109" max="15109" width="15.33203125" style="7" customWidth="1"/>
    <col min="15110" max="15110" width="13.44140625" style="7" bestFit="1" customWidth="1"/>
    <col min="15111" max="15111" width="11.109375" style="7" bestFit="1" customWidth="1"/>
    <col min="15112" max="15112" width="10.6640625" style="7" bestFit="1" customWidth="1"/>
    <col min="15113" max="15113" width="12.88671875" style="7" bestFit="1" customWidth="1"/>
    <col min="15114" max="15360" width="9.109375" style="7"/>
    <col min="15361" max="15361" width="8.6640625" style="7" customWidth="1"/>
    <col min="15362" max="15362" width="15.44140625" style="7" bestFit="1" customWidth="1"/>
    <col min="15363" max="15363" width="13.44140625" style="7" bestFit="1" customWidth="1"/>
    <col min="15364" max="15364" width="10.6640625" style="7" bestFit="1" customWidth="1"/>
    <col min="15365" max="15365" width="15.33203125" style="7" customWidth="1"/>
    <col min="15366" max="15366" width="13.44140625" style="7" bestFit="1" customWidth="1"/>
    <col min="15367" max="15367" width="11.109375" style="7" bestFit="1" customWidth="1"/>
    <col min="15368" max="15368" width="10.6640625" style="7" bestFit="1" customWidth="1"/>
    <col min="15369" max="15369" width="12.88671875" style="7" bestFit="1" customWidth="1"/>
    <col min="15370" max="15616" width="9.109375" style="7"/>
    <col min="15617" max="15617" width="8.6640625" style="7" customWidth="1"/>
    <col min="15618" max="15618" width="15.44140625" style="7" bestFit="1" customWidth="1"/>
    <col min="15619" max="15619" width="13.44140625" style="7" bestFit="1" customWidth="1"/>
    <col min="15620" max="15620" width="10.6640625" style="7" bestFit="1" customWidth="1"/>
    <col min="15621" max="15621" width="15.33203125" style="7" customWidth="1"/>
    <col min="15622" max="15622" width="13.44140625" style="7" bestFit="1" customWidth="1"/>
    <col min="15623" max="15623" width="11.109375" style="7" bestFit="1" customWidth="1"/>
    <col min="15624" max="15624" width="10.6640625" style="7" bestFit="1" customWidth="1"/>
    <col min="15625" max="15625" width="12.88671875" style="7" bestFit="1" customWidth="1"/>
    <col min="15626" max="15872" width="9.109375" style="7"/>
    <col min="15873" max="15873" width="8.6640625" style="7" customWidth="1"/>
    <col min="15874" max="15874" width="15.44140625" style="7" bestFit="1" customWidth="1"/>
    <col min="15875" max="15875" width="13.44140625" style="7" bestFit="1" customWidth="1"/>
    <col min="15876" max="15876" width="10.6640625" style="7" bestFit="1" customWidth="1"/>
    <col min="15877" max="15877" width="15.33203125" style="7" customWidth="1"/>
    <col min="15878" max="15878" width="13.44140625" style="7" bestFit="1" customWidth="1"/>
    <col min="15879" max="15879" width="11.109375" style="7" bestFit="1" customWidth="1"/>
    <col min="15880" max="15880" width="10.6640625" style="7" bestFit="1" customWidth="1"/>
    <col min="15881" max="15881" width="12.88671875" style="7" bestFit="1" customWidth="1"/>
    <col min="15882" max="16128" width="9.109375" style="7"/>
    <col min="16129" max="16129" width="8.6640625" style="7" customWidth="1"/>
    <col min="16130" max="16130" width="15.44140625" style="7" bestFit="1" customWidth="1"/>
    <col min="16131" max="16131" width="13.44140625" style="7" bestFit="1" customWidth="1"/>
    <col min="16132" max="16132" width="10.6640625" style="7" bestFit="1" customWidth="1"/>
    <col min="16133" max="16133" width="15.33203125" style="7" customWidth="1"/>
    <col min="16134" max="16134" width="13.44140625" style="7" bestFit="1" customWidth="1"/>
    <col min="16135" max="16135" width="11.109375" style="7" bestFit="1" customWidth="1"/>
    <col min="16136" max="16136" width="10.6640625" style="7" bestFit="1" customWidth="1"/>
    <col min="16137" max="16137" width="12.88671875" style="7" bestFit="1" customWidth="1"/>
    <col min="16138" max="16384" width="9.109375" style="7"/>
  </cols>
  <sheetData>
    <row r="1" spans="1:11" x14ac:dyDescent="0.25">
      <c r="A1" s="14" t="s">
        <v>32</v>
      </c>
      <c r="B1" s="57" t="s">
        <v>33</v>
      </c>
      <c r="C1" s="57" t="s">
        <v>34</v>
      </c>
      <c r="D1" s="57" t="s">
        <v>35</v>
      </c>
      <c r="E1" s="63" t="s">
        <v>36</v>
      </c>
      <c r="F1" s="57" t="s">
        <v>37</v>
      </c>
      <c r="G1" s="57" t="s">
        <v>38</v>
      </c>
      <c r="H1" s="57" t="s">
        <v>39</v>
      </c>
      <c r="I1" s="63" t="s">
        <v>40</v>
      </c>
      <c r="K1" s="16" t="s">
        <v>418</v>
      </c>
    </row>
    <row r="2" spans="1:11" x14ac:dyDescent="0.25">
      <c r="A2" s="14">
        <v>1001</v>
      </c>
      <c r="B2" s="14">
        <v>0</v>
      </c>
      <c r="C2" s="14">
        <v>-73175.429999999993</v>
      </c>
      <c r="D2" s="14">
        <v>0</v>
      </c>
      <c r="E2" s="63">
        <f t="shared" ref="E2:E59" si="0">SUM(B2:D2)</f>
        <v>-73175.429999999993</v>
      </c>
      <c r="F2" s="14">
        <v>-74.900000000000006</v>
      </c>
      <c r="G2" s="14"/>
      <c r="H2" s="14">
        <v>0</v>
      </c>
      <c r="I2" s="64">
        <f t="shared" ref="I2:I59" si="1">SUM(F2:H2)</f>
        <v>-74.900000000000006</v>
      </c>
    </row>
    <row r="3" spans="1:11" x14ac:dyDescent="0.25">
      <c r="A3" s="14">
        <v>1123</v>
      </c>
      <c r="B3" s="14">
        <v>-301695.99</v>
      </c>
      <c r="C3" s="14">
        <v>-441555.82</v>
      </c>
      <c r="D3" s="14">
        <v>0</v>
      </c>
      <c r="E3" s="63">
        <f t="shared" si="0"/>
        <v>-743251.81</v>
      </c>
      <c r="F3" s="14">
        <v>-27249.89</v>
      </c>
      <c r="G3" s="14"/>
      <c r="H3" s="14">
        <v>0</v>
      </c>
      <c r="I3" s="64">
        <f t="shared" si="1"/>
        <v>-27249.89</v>
      </c>
    </row>
    <row r="4" spans="1:11" ht="14.4" customHeight="1" x14ac:dyDescent="0.25">
      <c r="A4" s="14">
        <v>1124</v>
      </c>
      <c r="B4" s="14">
        <v>-35470.61</v>
      </c>
      <c r="C4" s="14">
        <v>-131078.35</v>
      </c>
      <c r="D4" s="14">
        <v>0</v>
      </c>
      <c r="E4" s="63">
        <f t="shared" si="0"/>
        <v>-166548.96000000002</v>
      </c>
      <c r="F4" s="14">
        <v>-3895.07</v>
      </c>
      <c r="G4" s="14"/>
      <c r="H4" s="14">
        <v>0</v>
      </c>
      <c r="I4" s="64">
        <f t="shared" si="1"/>
        <v>-3895.07</v>
      </c>
      <c r="K4" s="107" t="s">
        <v>400</v>
      </c>
    </row>
    <row r="5" spans="1:11" x14ac:dyDescent="0.25">
      <c r="A5" s="14">
        <v>1127</v>
      </c>
      <c r="B5" s="14">
        <v>-260215.26</v>
      </c>
      <c r="C5" s="14">
        <v>-204935.04000000001</v>
      </c>
      <c r="D5" s="14">
        <v>0</v>
      </c>
      <c r="E5" s="63">
        <f t="shared" si="0"/>
        <v>-465150.30000000005</v>
      </c>
      <c r="F5" s="14">
        <v>-5206.5600000000004</v>
      </c>
      <c r="G5" s="14"/>
      <c r="H5" s="14">
        <v>0</v>
      </c>
      <c r="I5" s="64">
        <f t="shared" si="1"/>
        <v>-5206.5600000000004</v>
      </c>
      <c r="K5" s="107"/>
    </row>
    <row r="6" spans="1:11" ht="13.2" customHeight="1" x14ac:dyDescent="0.25">
      <c r="A6" s="7">
        <v>1128</v>
      </c>
      <c r="B6" s="14">
        <v>0</v>
      </c>
      <c r="C6" s="14">
        <v>-302995.48</v>
      </c>
      <c r="D6" s="14">
        <v>0</v>
      </c>
      <c r="E6" s="63">
        <f t="shared" si="0"/>
        <v>-302995.48</v>
      </c>
      <c r="F6" s="14">
        <v>0</v>
      </c>
      <c r="G6" s="14"/>
      <c r="H6" s="14">
        <v>0</v>
      </c>
      <c r="I6" s="64">
        <f t="shared" si="1"/>
        <v>0</v>
      </c>
      <c r="K6" s="107"/>
    </row>
    <row r="7" spans="1:11" ht="13.2" customHeight="1" x14ac:dyDescent="0.25">
      <c r="A7" s="7">
        <v>1129</v>
      </c>
      <c r="B7" s="14">
        <v>0</v>
      </c>
      <c r="C7" s="14">
        <v>-147935.13</v>
      </c>
      <c r="D7" s="14">
        <v>0</v>
      </c>
      <c r="E7" s="63">
        <f t="shared" ref="E7" si="2">SUM(B7:D7)</f>
        <v>-147935.13</v>
      </c>
      <c r="F7" s="14">
        <v>0</v>
      </c>
      <c r="G7" s="14"/>
      <c r="H7" s="14">
        <v>0</v>
      </c>
      <c r="I7" s="64">
        <f t="shared" si="1"/>
        <v>0</v>
      </c>
    </row>
    <row r="8" spans="1:11" x14ac:dyDescent="0.25">
      <c r="A8" s="7">
        <v>2000</v>
      </c>
      <c r="B8" s="14">
        <v>0</v>
      </c>
      <c r="C8" s="14">
        <v>-14774.62</v>
      </c>
      <c r="D8" s="14">
        <v>0</v>
      </c>
      <c r="E8" s="63">
        <f t="shared" si="0"/>
        <v>-14774.62</v>
      </c>
      <c r="F8" s="14">
        <v>0</v>
      </c>
      <c r="G8" s="14"/>
      <c r="H8" s="14">
        <v>0</v>
      </c>
      <c r="I8" s="64">
        <f t="shared" si="1"/>
        <v>0</v>
      </c>
    </row>
    <row r="9" spans="1:11" x14ac:dyDescent="0.25">
      <c r="A9" s="7">
        <v>2002</v>
      </c>
      <c r="B9" s="14">
        <v>0</v>
      </c>
      <c r="C9" s="14">
        <v>-305078.99</v>
      </c>
      <c r="D9" s="14">
        <v>0</v>
      </c>
      <c r="E9" s="63">
        <f t="shared" si="0"/>
        <v>-305078.99</v>
      </c>
      <c r="F9" s="14">
        <v>0</v>
      </c>
      <c r="G9" s="14"/>
      <c r="H9" s="14">
        <v>0</v>
      </c>
      <c r="I9" s="64">
        <f t="shared" si="1"/>
        <v>0</v>
      </c>
    </row>
    <row r="10" spans="1:11" x14ac:dyDescent="0.25">
      <c r="A10" s="7">
        <v>2065</v>
      </c>
      <c r="B10" s="14">
        <v>0</v>
      </c>
      <c r="C10" s="14">
        <v>-76822.73</v>
      </c>
      <c r="D10" s="14">
        <v>0</v>
      </c>
      <c r="E10" s="63">
        <f t="shared" si="0"/>
        <v>-76822.73</v>
      </c>
      <c r="F10" s="14">
        <v>-15139.96</v>
      </c>
      <c r="G10" s="14"/>
      <c r="H10" s="14">
        <v>0</v>
      </c>
      <c r="I10" s="64">
        <f t="shared" si="1"/>
        <v>-15139.96</v>
      </c>
    </row>
    <row r="11" spans="1:11" x14ac:dyDescent="0.25">
      <c r="A11" s="7">
        <v>2079</v>
      </c>
      <c r="B11" s="14">
        <v>-415741.2</v>
      </c>
      <c r="C11" s="14">
        <v>0</v>
      </c>
      <c r="D11" s="14">
        <v>0</v>
      </c>
      <c r="E11" s="63">
        <f t="shared" si="0"/>
        <v>-415741.2</v>
      </c>
      <c r="F11" s="14">
        <v>0</v>
      </c>
      <c r="G11" s="14"/>
      <c r="H11" s="14">
        <v>0</v>
      </c>
      <c r="I11" s="64">
        <f t="shared" si="1"/>
        <v>0</v>
      </c>
    </row>
    <row r="12" spans="1:11" x14ac:dyDescent="0.25">
      <c r="A12" s="7">
        <v>2088</v>
      </c>
      <c r="B12" s="14">
        <v>-7176.74</v>
      </c>
      <c r="C12" s="14">
        <v>-149025.46</v>
      </c>
      <c r="D12" s="14">
        <v>0</v>
      </c>
      <c r="E12" s="63">
        <f t="shared" si="0"/>
        <v>-156202.19999999998</v>
      </c>
      <c r="F12" s="14">
        <v>-13673.37</v>
      </c>
      <c r="G12" s="14"/>
      <c r="H12" s="14">
        <v>0</v>
      </c>
      <c r="I12" s="64">
        <f t="shared" si="1"/>
        <v>-13673.37</v>
      </c>
    </row>
    <row r="13" spans="1:11" x14ac:dyDescent="0.25">
      <c r="A13" s="7">
        <v>2089</v>
      </c>
      <c r="B13" s="14">
        <v>0</v>
      </c>
      <c r="C13" s="14">
        <v>-56234.26</v>
      </c>
      <c r="D13" s="14">
        <v>0</v>
      </c>
      <c r="E13" s="63">
        <f t="shared" si="0"/>
        <v>-56234.26</v>
      </c>
      <c r="F13" s="14">
        <v>0</v>
      </c>
      <c r="G13" s="14"/>
      <c r="H13" s="14">
        <v>0</v>
      </c>
      <c r="I13" s="64">
        <f t="shared" si="1"/>
        <v>0</v>
      </c>
    </row>
    <row r="14" spans="1:11" x14ac:dyDescent="0.25">
      <c r="A14" s="7">
        <v>2094</v>
      </c>
      <c r="B14" s="14">
        <v>0</v>
      </c>
      <c r="C14" s="14">
        <v>-95138.78</v>
      </c>
      <c r="D14" s="14">
        <v>0</v>
      </c>
      <c r="E14" s="63">
        <f t="shared" si="0"/>
        <v>-95138.78</v>
      </c>
      <c r="F14" s="14">
        <v>-13186.55</v>
      </c>
      <c r="G14" s="14"/>
      <c r="H14" s="14">
        <v>0</v>
      </c>
      <c r="I14" s="64">
        <f t="shared" si="1"/>
        <v>-13186.55</v>
      </c>
    </row>
    <row r="15" spans="1:11" x14ac:dyDescent="0.25">
      <c r="A15" s="7">
        <v>2095</v>
      </c>
      <c r="B15" s="14">
        <v>-16250</v>
      </c>
      <c r="C15" s="14">
        <v>-34068.53</v>
      </c>
      <c r="D15" s="14">
        <v>0</v>
      </c>
      <c r="E15" s="63">
        <f t="shared" si="0"/>
        <v>-50318.53</v>
      </c>
      <c r="F15" s="14">
        <v>-8558.16</v>
      </c>
      <c r="G15" s="14"/>
      <c r="H15" s="14">
        <v>0</v>
      </c>
      <c r="I15" s="64">
        <f t="shared" si="1"/>
        <v>-8558.16</v>
      </c>
    </row>
    <row r="16" spans="1:11" x14ac:dyDescent="0.25">
      <c r="A16" s="7">
        <v>2109</v>
      </c>
      <c r="B16" s="14">
        <v>0</v>
      </c>
      <c r="C16" s="14">
        <v>-81788.289999999994</v>
      </c>
      <c r="D16" s="14">
        <v>0</v>
      </c>
      <c r="E16" s="63">
        <f t="shared" si="0"/>
        <v>-81788.289999999994</v>
      </c>
      <c r="F16" s="14">
        <v>-20420.7</v>
      </c>
      <c r="G16" s="14"/>
      <c r="H16" s="14">
        <v>0</v>
      </c>
      <c r="I16" s="64">
        <f t="shared" si="1"/>
        <v>-20420.7</v>
      </c>
    </row>
    <row r="17" spans="1:9" x14ac:dyDescent="0.25">
      <c r="A17" s="7">
        <v>2116</v>
      </c>
      <c r="B17" s="14">
        <v>-21362</v>
      </c>
      <c r="C17" s="14">
        <v>-38779.49</v>
      </c>
      <c r="D17" s="14">
        <v>0</v>
      </c>
      <c r="E17" s="63">
        <f t="shared" si="0"/>
        <v>-60141.49</v>
      </c>
      <c r="F17" s="14">
        <v>5109.3100000000004</v>
      </c>
      <c r="G17" s="14"/>
      <c r="H17" s="14">
        <v>0</v>
      </c>
      <c r="I17" s="64">
        <f t="shared" si="1"/>
        <v>5109.3100000000004</v>
      </c>
    </row>
    <row r="18" spans="1:9" x14ac:dyDescent="0.25">
      <c r="A18" s="14">
        <v>2120</v>
      </c>
      <c r="B18" s="14">
        <v>-144062.62999999998</v>
      </c>
      <c r="C18" s="14">
        <v>0</v>
      </c>
      <c r="D18" s="14">
        <v>0</v>
      </c>
      <c r="E18" s="63">
        <f t="shared" si="0"/>
        <v>-144062.62999999998</v>
      </c>
      <c r="F18" s="14">
        <v>0</v>
      </c>
      <c r="G18" s="14"/>
      <c r="H18" s="14">
        <v>0</v>
      </c>
      <c r="I18" s="64">
        <f t="shared" si="1"/>
        <v>0</v>
      </c>
    </row>
    <row r="19" spans="1:9" x14ac:dyDescent="0.25">
      <c r="A19" s="14">
        <v>2128</v>
      </c>
      <c r="B19" s="14">
        <v>-6287.42</v>
      </c>
      <c r="C19" s="14">
        <v>-77496.42</v>
      </c>
      <c r="D19" s="14">
        <v>0</v>
      </c>
      <c r="E19" s="63">
        <f t="shared" si="0"/>
        <v>-83783.839999999997</v>
      </c>
      <c r="F19" s="14">
        <v>-9490.18</v>
      </c>
      <c r="G19" s="14"/>
      <c r="H19" s="14">
        <v>0</v>
      </c>
      <c r="I19" s="64">
        <f t="shared" si="1"/>
        <v>-9490.18</v>
      </c>
    </row>
    <row r="20" spans="1:9" x14ac:dyDescent="0.25">
      <c r="A20" s="14">
        <v>2130</v>
      </c>
      <c r="B20" s="14">
        <v>0</v>
      </c>
      <c r="C20" s="14">
        <v>-33175.21</v>
      </c>
      <c r="D20" s="14">
        <v>0</v>
      </c>
      <c r="E20" s="63">
        <f t="shared" si="0"/>
        <v>-33175.21</v>
      </c>
      <c r="F20" s="14">
        <v>-13616.63</v>
      </c>
      <c r="G20" s="14"/>
      <c r="H20" s="14">
        <v>0</v>
      </c>
      <c r="I20" s="64">
        <f t="shared" si="1"/>
        <v>-13616.63</v>
      </c>
    </row>
    <row r="21" spans="1:9" x14ac:dyDescent="0.25">
      <c r="A21" s="14">
        <v>2132</v>
      </c>
      <c r="B21" s="14">
        <v>-12097.71</v>
      </c>
      <c r="C21" s="14">
        <v>-153180.24</v>
      </c>
      <c r="D21" s="14">
        <v>0</v>
      </c>
      <c r="E21" s="63">
        <f t="shared" si="0"/>
        <v>-165277.94999999998</v>
      </c>
      <c r="F21" s="14">
        <v>-10091.92</v>
      </c>
      <c r="G21" s="14"/>
      <c r="H21" s="14">
        <v>0</v>
      </c>
      <c r="I21" s="64">
        <f t="shared" si="1"/>
        <v>-10091.92</v>
      </c>
    </row>
    <row r="22" spans="1:9" x14ac:dyDescent="0.25">
      <c r="A22" s="14">
        <v>2136</v>
      </c>
      <c r="B22" s="14">
        <v>0</v>
      </c>
      <c r="C22" s="14">
        <v>-54526.49</v>
      </c>
      <c r="D22" s="14">
        <v>0</v>
      </c>
      <c r="E22" s="63">
        <f t="shared" si="0"/>
        <v>-54526.49</v>
      </c>
      <c r="F22" s="14">
        <v>-3167.07</v>
      </c>
      <c r="G22" s="14"/>
      <c r="H22" s="14">
        <v>0</v>
      </c>
      <c r="I22" s="64">
        <f t="shared" si="1"/>
        <v>-3167.07</v>
      </c>
    </row>
    <row r="23" spans="1:9" x14ac:dyDescent="0.25">
      <c r="A23" s="14">
        <v>2137</v>
      </c>
      <c r="B23" s="14">
        <v>0</v>
      </c>
      <c r="C23" s="14">
        <v>-3907.72</v>
      </c>
      <c r="D23" s="14">
        <v>0</v>
      </c>
      <c r="E23" s="63">
        <f t="shared" si="0"/>
        <v>-3907.72</v>
      </c>
      <c r="F23" s="14">
        <v>-10218.01</v>
      </c>
      <c r="G23" s="14"/>
      <c r="H23" s="14">
        <v>-2520.64</v>
      </c>
      <c r="I23" s="64">
        <f t="shared" si="1"/>
        <v>-12738.65</v>
      </c>
    </row>
    <row r="24" spans="1:9" x14ac:dyDescent="0.25">
      <c r="A24" s="14">
        <v>2138</v>
      </c>
      <c r="B24" s="14">
        <v>-32440.560000000001</v>
      </c>
      <c r="C24" s="14">
        <v>-206208.76</v>
      </c>
      <c r="D24" s="14">
        <v>0</v>
      </c>
      <c r="E24" s="63">
        <f t="shared" si="0"/>
        <v>-238649.32</v>
      </c>
      <c r="F24" s="14">
        <v>-19381.82</v>
      </c>
      <c r="G24" s="14"/>
      <c r="H24" s="14">
        <v>0</v>
      </c>
      <c r="I24" s="64">
        <f t="shared" si="1"/>
        <v>-19381.82</v>
      </c>
    </row>
    <row r="25" spans="1:9" x14ac:dyDescent="0.25">
      <c r="A25" s="14">
        <v>2139</v>
      </c>
      <c r="B25" s="14">
        <v>0</v>
      </c>
      <c r="C25" s="14">
        <v>-189879.73</v>
      </c>
      <c r="D25" s="14">
        <v>0</v>
      </c>
      <c r="E25" s="63">
        <f t="shared" si="0"/>
        <v>-189879.73</v>
      </c>
      <c r="F25" s="14">
        <v>0</v>
      </c>
      <c r="G25" s="14"/>
      <c r="H25" s="14">
        <v>0</v>
      </c>
      <c r="I25" s="64">
        <f t="shared" si="1"/>
        <v>0</v>
      </c>
    </row>
    <row r="26" spans="1:9" x14ac:dyDescent="0.25">
      <c r="A26" s="14">
        <v>2142</v>
      </c>
      <c r="B26" s="14">
        <v>-4873</v>
      </c>
      <c r="C26" s="14">
        <v>-75030.490000000005</v>
      </c>
      <c r="D26" s="14">
        <v>0</v>
      </c>
      <c r="E26" s="63">
        <f t="shared" si="0"/>
        <v>-79903.490000000005</v>
      </c>
      <c r="F26" s="14">
        <v>-542.71</v>
      </c>
      <c r="G26" s="14"/>
      <c r="H26" s="14">
        <v>0</v>
      </c>
      <c r="I26" s="64">
        <f t="shared" si="1"/>
        <v>-542.71</v>
      </c>
    </row>
    <row r="27" spans="1:9" x14ac:dyDescent="0.25">
      <c r="A27" s="14">
        <v>2147</v>
      </c>
      <c r="B27" s="14">
        <v>-76956.2</v>
      </c>
      <c r="C27" s="14">
        <v>0</v>
      </c>
      <c r="D27" s="14">
        <v>0</v>
      </c>
      <c r="E27" s="63">
        <f t="shared" si="0"/>
        <v>-76956.2</v>
      </c>
      <c r="F27" s="14">
        <v>0</v>
      </c>
      <c r="G27" s="14"/>
      <c r="H27" s="14">
        <v>-2770.93</v>
      </c>
      <c r="I27" s="64">
        <f t="shared" si="1"/>
        <v>-2770.93</v>
      </c>
    </row>
    <row r="28" spans="1:9" x14ac:dyDescent="0.25">
      <c r="A28" s="14">
        <v>2155</v>
      </c>
      <c r="B28" s="14">
        <v>0</v>
      </c>
      <c r="C28" s="14">
        <v>-78792.509999999995</v>
      </c>
      <c r="D28" s="14">
        <v>0</v>
      </c>
      <c r="E28" s="63">
        <f t="shared" si="0"/>
        <v>-78792.509999999995</v>
      </c>
      <c r="F28" s="14">
        <v>-19381.080000000002</v>
      </c>
      <c r="G28" s="14"/>
      <c r="H28" s="14">
        <v>0</v>
      </c>
      <c r="I28" s="64">
        <f t="shared" si="1"/>
        <v>-19381.080000000002</v>
      </c>
    </row>
    <row r="29" spans="1:9" x14ac:dyDescent="0.25">
      <c r="A29" s="14">
        <v>2156</v>
      </c>
      <c r="B29" s="14">
        <v>-9707.85</v>
      </c>
      <c r="C29" s="14">
        <v>-236699.72</v>
      </c>
      <c r="D29" s="14">
        <v>0</v>
      </c>
      <c r="E29" s="63">
        <f t="shared" si="0"/>
        <v>-246407.57</v>
      </c>
      <c r="F29" s="14">
        <v>0</v>
      </c>
      <c r="G29" s="14"/>
      <c r="H29" s="14">
        <v>0</v>
      </c>
      <c r="I29" s="64">
        <f t="shared" si="1"/>
        <v>0</v>
      </c>
    </row>
    <row r="30" spans="1:9" x14ac:dyDescent="0.25">
      <c r="A30" s="14">
        <v>2161</v>
      </c>
      <c r="B30" s="14">
        <v>0</v>
      </c>
      <c r="C30" s="14">
        <v>-142235.65</v>
      </c>
      <c r="D30" s="14">
        <v>0</v>
      </c>
      <c r="E30" s="63">
        <f t="shared" si="0"/>
        <v>-142235.65</v>
      </c>
      <c r="F30" s="14">
        <v>-24596.16</v>
      </c>
      <c r="G30" s="14"/>
      <c r="H30" s="14">
        <v>0</v>
      </c>
      <c r="I30" s="64">
        <f t="shared" si="1"/>
        <v>-24596.16</v>
      </c>
    </row>
    <row r="31" spans="1:9" x14ac:dyDescent="0.25">
      <c r="A31" s="14">
        <v>2163</v>
      </c>
      <c r="B31" s="14">
        <v>0</v>
      </c>
      <c r="C31" s="14">
        <v>-70837.16</v>
      </c>
      <c r="D31" s="14">
        <v>0</v>
      </c>
      <c r="E31" s="63">
        <f t="shared" si="0"/>
        <v>-70837.16</v>
      </c>
      <c r="F31" s="14">
        <v>0</v>
      </c>
      <c r="G31" s="14"/>
      <c r="H31" s="14">
        <v>0</v>
      </c>
      <c r="I31" s="64">
        <f t="shared" si="1"/>
        <v>0</v>
      </c>
    </row>
    <row r="32" spans="1:9" x14ac:dyDescent="0.25">
      <c r="A32" s="14">
        <v>2164</v>
      </c>
      <c r="B32" s="14">
        <v>0</v>
      </c>
      <c r="C32" s="14">
        <v>-62493.98</v>
      </c>
      <c r="D32" s="14">
        <v>0</v>
      </c>
      <c r="E32" s="63">
        <f t="shared" si="0"/>
        <v>-62493.98</v>
      </c>
      <c r="F32" s="14">
        <v>-798.85</v>
      </c>
      <c r="G32" s="14"/>
      <c r="H32" s="14">
        <v>0</v>
      </c>
      <c r="I32" s="64">
        <f t="shared" si="1"/>
        <v>-798.85</v>
      </c>
    </row>
    <row r="33" spans="1:9" x14ac:dyDescent="0.25">
      <c r="A33" s="14">
        <v>2165</v>
      </c>
      <c r="B33" s="14">
        <v>0</v>
      </c>
      <c r="C33" s="14">
        <v>-65153.36</v>
      </c>
      <c r="D33" s="14">
        <v>0</v>
      </c>
      <c r="E33" s="63">
        <f t="shared" si="0"/>
        <v>-65153.36</v>
      </c>
      <c r="F33" s="14">
        <v>-2834.54</v>
      </c>
      <c r="G33" s="14"/>
      <c r="H33" s="14">
        <v>-3094.62</v>
      </c>
      <c r="I33" s="64">
        <f t="shared" si="1"/>
        <v>-5929.16</v>
      </c>
    </row>
    <row r="34" spans="1:9" x14ac:dyDescent="0.25">
      <c r="A34" s="14">
        <v>2166</v>
      </c>
      <c r="B34" s="14">
        <v>0</v>
      </c>
      <c r="C34" s="14">
        <v>-90230.2</v>
      </c>
      <c r="D34" s="14">
        <v>0</v>
      </c>
      <c r="E34" s="63">
        <f t="shared" si="0"/>
        <v>-90230.2</v>
      </c>
      <c r="F34" s="14">
        <v>0</v>
      </c>
      <c r="G34" s="14"/>
      <c r="H34" s="14">
        <v>0</v>
      </c>
      <c r="I34" s="64">
        <f t="shared" si="1"/>
        <v>0</v>
      </c>
    </row>
    <row r="35" spans="1:9" x14ac:dyDescent="0.25">
      <c r="A35" s="14">
        <v>2168</v>
      </c>
      <c r="B35" s="14">
        <v>-4999.46</v>
      </c>
      <c r="C35" s="14">
        <v>-152503.96</v>
      </c>
      <c r="D35" s="14">
        <v>0</v>
      </c>
      <c r="E35" s="63">
        <f t="shared" si="0"/>
        <v>-157503.41999999998</v>
      </c>
      <c r="F35" s="14">
        <v>-12301.16</v>
      </c>
      <c r="G35" s="14"/>
      <c r="H35" s="14">
        <v>0</v>
      </c>
      <c r="I35" s="64">
        <f t="shared" si="1"/>
        <v>-12301.16</v>
      </c>
    </row>
    <row r="36" spans="1:9" x14ac:dyDescent="0.25">
      <c r="A36" s="14">
        <v>2169</v>
      </c>
      <c r="B36" s="14">
        <v>-29692.45</v>
      </c>
      <c r="C36" s="14">
        <v>-68078.62</v>
      </c>
      <c r="D36" s="14">
        <v>0</v>
      </c>
      <c r="E36" s="63">
        <f t="shared" si="0"/>
        <v>-97771.069999999992</v>
      </c>
      <c r="F36" s="14">
        <v>-6937.58</v>
      </c>
      <c r="G36" s="14"/>
      <c r="H36" s="14">
        <v>0</v>
      </c>
      <c r="I36" s="64">
        <f t="shared" si="1"/>
        <v>-6937.58</v>
      </c>
    </row>
    <row r="37" spans="1:9" x14ac:dyDescent="0.25">
      <c r="A37" s="14">
        <v>2171</v>
      </c>
      <c r="B37" s="14">
        <v>-57437.4</v>
      </c>
      <c r="C37" s="14">
        <v>-329790.06</v>
      </c>
      <c r="D37" s="14">
        <v>0</v>
      </c>
      <c r="E37" s="63">
        <f t="shared" si="0"/>
        <v>-387227.46</v>
      </c>
      <c r="F37" s="14">
        <v>-17438.830000000002</v>
      </c>
      <c r="G37" s="14"/>
      <c r="H37" s="14">
        <v>0</v>
      </c>
      <c r="I37" s="64">
        <f t="shared" si="1"/>
        <v>-17438.830000000002</v>
      </c>
    </row>
    <row r="38" spans="1:9" x14ac:dyDescent="0.25">
      <c r="A38" s="14">
        <v>2175</v>
      </c>
      <c r="B38" s="14">
        <v>0</v>
      </c>
      <c r="C38" s="14">
        <v>-164071.31</v>
      </c>
      <c r="D38" s="14">
        <v>0</v>
      </c>
      <c r="E38" s="63">
        <f t="shared" si="0"/>
        <v>-164071.31</v>
      </c>
      <c r="F38" s="14">
        <v>-4417</v>
      </c>
      <c r="G38" s="14"/>
      <c r="H38" s="14">
        <v>0</v>
      </c>
      <c r="I38" s="64">
        <f t="shared" si="1"/>
        <v>-4417</v>
      </c>
    </row>
    <row r="39" spans="1:9" x14ac:dyDescent="0.25">
      <c r="A39" s="14">
        <v>2176</v>
      </c>
      <c r="B39" s="14">
        <v>0</v>
      </c>
      <c r="C39" s="14">
        <v>-227821.79</v>
      </c>
      <c r="D39" s="14">
        <v>0</v>
      </c>
      <c r="E39" s="63">
        <f t="shared" si="0"/>
        <v>-227821.79</v>
      </c>
      <c r="F39" s="14">
        <v>0</v>
      </c>
      <c r="G39" s="14"/>
      <c r="H39" s="14">
        <v>0</v>
      </c>
      <c r="I39" s="64">
        <f t="shared" si="1"/>
        <v>0</v>
      </c>
    </row>
    <row r="40" spans="1:9" x14ac:dyDescent="0.25">
      <c r="A40" s="14">
        <v>2185</v>
      </c>
      <c r="B40" s="14">
        <v>-59839.38</v>
      </c>
      <c r="C40" s="14">
        <v>0</v>
      </c>
      <c r="D40" s="14">
        <v>0</v>
      </c>
      <c r="E40" s="63">
        <f t="shared" si="0"/>
        <v>-59839.38</v>
      </c>
      <c r="F40" s="14">
        <v>-860.42</v>
      </c>
      <c r="G40" s="14"/>
      <c r="H40" s="14">
        <v>0</v>
      </c>
      <c r="I40" s="64">
        <f t="shared" si="1"/>
        <v>-860.42</v>
      </c>
    </row>
    <row r="41" spans="1:9" x14ac:dyDescent="0.25">
      <c r="A41" s="14">
        <v>2187</v>
      </c>
      <c r="B41" s="14">
        <v>0</v>
      </c>
      <c r="C41" s="14">
        <v>-31285.759999999998</v>
      </c>
      <c r="D41" s="14">
        <v>0</v>
      </c>
      <c r="E41" s="63">
        <f t="shared" si="0"/>
        <v>-31285.759999999998</v>
      </c>
      <c r="F41" s="14">
        <v>0</v>
      </c>
      <c r="G41" s="14"/>
      <c r="H41" s="14">
        <v>0</v>
      </c>
      <c r="I41" s="64">
        <f t="shared" si="1"/>
        <v>0</v>
      </c>
    </row>
    <row r="42" spans="1:9" x14ac:dyDescent="0.25">
      <c r="A42" s="14">
        <v>2188</v>
      </c>
      <c r="B42" s="14">
        <v>0</v>
      </c>
      <c r="C42" s="14">
        <v>-72054.33</v>
      </c>
      <c r="D42" s="14">
        <v>0</v>
      </c>
      <c r="E42" s="63">
        <f t="shared" si="0"/>
        <v>-72054.33</v>
      </c>
      <c r="F42" s="14">
        <v>-11113.57</v>
      </c>
      <c r="G42" s="14"/>
      <c r="H42" s="14">
        <v>0</v>
      </c>
      <c r="I42" s="64">
        <f t="shared" si="1"/>
        <v>-11113.57</v>
      </c>
    </row>
    <row r="43" spans="1:9" x14ac:dyDescent="0.25">
      <c r="A43" s="14">
        <v>2189</v>
      </c>
      <c r="B43" s="14">
        <v>0</v>
      </c>
      <c r="C43" s="14">
        <v>-30901.21</v>
      </c>
      <c r="D43" s="14">
        <v>0</v>
      </c>
      <c r="E43" s="63">
        <f t="shared" si="0"/>
        <v>-30901.21</v>
      </c>
      <c r="F43" s="14">
        <v>-391.99</v>
      </c>
      <c r="G43" s="14"/>
      <c r="H43" s="14">
        <v>0</v>
      </c>
      <c r="I43" s="64">
        <f t="shared" si="1"/>
        <v>-391.99</v>
      </c>
    </row>
    <row r="44" spans="1:9" x14ac:dyDescent="0.25">
      <c r="A44" s="14">
        <v>2190</v>
      </c>
      <c r="B44" s="14">
        <v>-4323.4399999999996</v>
      </c>
      <c r="C44" s="14">
        <v>-68739.360000000001</v>
      </c>
      <c r="D44" s="14">
        <v>0</v>
      </c>
      <c r="E44" s="63">
        <f t="shared" si="0"/>
        <v>-73062.8</v>
      </c>
      <c r="F44" s="14">
        <v>-10678.42</v>
      </c>
      <c r="G44" s="14"/>
      <c r="H44" s="14">
        <v>0</v>
      </c>
      <c r="I44" s="64">
        <f t="shared" si="1"/>
        <v>-10678.42</v>
      </c>
    </row>
    <row r="45" spans="1:9" x14ac:dyDescent="0.25">
      <c r="A45" s="14">
        <v>2192</v>
      </c>
      <c r="B45" s="14">
        <v>0</v>
      </c>
      <c r="C45" s="14">
        <v>-65804.05</v>
      </c>
      <c r="D45" s="14">
        <v>0</v>
      </c>
      <c r="E45" s="63">
        <f t="shared" si="0"/>
        <v>-65804.05</v>
      </c>
      <c r="F45" s="14">
        <v>1859.33</v>
      </c>
      <c r="G45" s="14"/>
      <c r="H45" s="14">
        <v>-539.58000000000004</v>
      </c>
      <c r="I45" s="64">
        <f t="shared" si="1"/>
        <v>1319.75</v>
      </c>
    </row>
    <row r="46" spans="1:9" x14ac:dyDescent="0.25">
      <c r="A46" s="14">
        <v>2193</v>
      </c>
      <c r="B46" s="14">
        <v>0</v>
      </c>
      <c r="C46" s="14">
        <v>-118600.5</v>
      </c>
      <c r="D46" s="14">
        <v>0</v>
      </c>
      <c r="E46" s="63">
        <f t="shared" si="0"/>
        <v>-118600.5</v>
      </c>
      <c r="F46" s="14">
        <v>0</v>
      </c>
      <c r="G46" s="14"/>
      <c r="H46" s="14">
        <v>0</v>
      </c>
      <c r="I46" s="64">
        <f t="shared" si="1"/>
        <v>0</v>
      </c>
    </row>
    <row r="47" spans="1:9" x14ac:dyDescent="0.25">
      <c r="A47" s="14">
        <v>2226</v>
      </c>
      <c r="B47" s="14">
        <v>0</v>
      </c>
      <c r="C47" s="14">
        <v>-16428.32</v>
      </c>
      <c r="D47" s="14">
        <v>0</v>
      </c>
      <c r="E47" s="63">
        <f t="shared" si="0"/>
        <v>-16428.32</v>
      </c>
      <c r="F47" s="14">
        <v>0</v>
      </c>
      <c r="G47" s="14"/>
      <c r="H47" s="14">
        <v>0</v>
      </c>
      <c r="I47" s="64">
        <f t="shared" si="1"/>
        <v>0</v>
      </c>
    </row>
    <row r="48" spans="1:9" x14ac:dyDescent="0.25">
      <c r="A48" s="14">
        <v>2227</v>
      </c>
      <c r="B48" s="14">
        <v>-129025.71</v>
      </c>
      <c r="C48" s="14">
        <v>0</v>
      </c>
      <c r="D48" s="14">
        <v>0</v>
      </c>
      <c r="E48" s="63">
        <f t="shared" si="0"/>
        <v>-129025.71</v>
      </c>
      <c r="F48" s="14">
        <v>-2919.55</v>
      </c>
      <c r="G48" s="14"/>
      <c r="H48" s="14">
        <v>0</v>
      </c>
      <c r="I48" s="64">
        <f t="shared" si="1"/>
        <v>-2919.55</v>
      </c>
    </row>
    <row r="49" spans="1:9" x14ac:dyDescent="0.25">
      <c r="A49" s="14">
        <v>2228</v>
      </c>
      <c r="B49" s="14">
        <v>0</v>
      </c>
      <c r="C49" s="14">
        <v>-107992.84</v>
      </c>
      <c r="D49" s="14">
        <v>0</v>
      </c>
      <c r="E49" s="63">
        <f t="shared" si="0"/>
        <v>-107992.84</v>
      </c>
      <c r="F49" s="14">
        <v>-10919.74</v>
      </c>
      <c r="G49" s="14"/>
      <c r="H49" s="14">
        <v>0</v>
      </c>
      <c r="I49" s="64">
        <f t="shared" si="1"/>
        <v>-10919.74</v>
      </c>
    </row>
    <row r="50" spans="1:9" x14ac:dyDescent="0.25">
      <c r="A50" s="14">
        <v>2231</v>
      </c>
      <c r="B50" s="14">
        <v>-6256.89</v>
      </c>
      <c r="C50" s="14">
        <v>-149533.66</v>
      </c>
      <c r="D50" s="14">
        <v>0</v>
      </c>
      <c r="E50" s="63">
        <f t="shared" si="0"/>
        <v>-155790.55000000002</v>
      </c>
      <c r="F50" s="14">
        <v>-11118.26</v>
      </c>
      <c r="G50" s="14"/>
      <c r="H50" s="14">
        <v>0</v>
      </c>
      <c r="I50" s="64">
        <f t="shared" si="1"/>
        <v>-11118.26</v>
      </c>
    </row>
    <row r="51" spans="1:9" x14ac:dyDescent="0.25">
      <c r="A51" s="14">
        <v>2239</v>
      </c>
      <c r="B51" s="14">
        <v>-74691.009999999995</v>
      </c>
      <c r="C51" s="14">
        <v>0</v>
      </c>
      <c r="D51" s="14">
        <v>0</v>
      </c>
      <c r="E51" s="63">
        <f t="shared" si="0"/>
        <v>-74691.009999999995</v>
      </c>
      <c r="F51" s="14">
        <v>-13220.39</v>
      </c>
      <c r="G51" s="14"/>
      <c r="H51" s="14">
        <v>-20257.12</v>
      </c>
      <c r="I51" s="64">
        <f t="shared" si="1"/>
        <v>-33477.509999999995</v>
      </c>
    </row>
    <row r="52" spans="1:9" x14ac:dyDescent="0.25">
      <c r="A52" s="14">
        <v>2245</v>
      </c>
      <c r="B52" s="14">
        <v>0</v>
      </c>
      <c r="C52" s="14">
        <v>-261969.99</v>
      </c>
      <c r="D52" s="14">
        <v>0</v>
      </c>
      <c r="E52" s="63">
        <f t="shared" si="0"/>
        <v>-261969.99</v>
      </c>
      <c r="F52" s="14">
        <v>-12672.33</v>
      </c>
      <c r="G52" s="14"/>
      <c r="H52" s="14">
        <v>0</v>
      </c>
      <c r="I52" s="64">
        <f t="shared" si="1"/>
        <v>-12672.33</v>
      </c>
    </row>
    <row r="53" spans="1:9" x14ac:dyDescent="0.25">
      <c r="A53" s="14">
        <v>2254</v>
      </c>
      <c r="B53" s="14">
        <v>0</v>
      </c>
      <c r="C53" s="14">
        <v>-55452.93</v>
      </c>
      <c r="D53" s="14">
        <v>0</v>
      </c>
      <c r="E53" s="63">
        <f t="shared" si="0"/>
        <v>-55452.93</v>
      </c>
      <c r="F53" s="14">
        <v>-4581.29</v>
      </c>
      <c r="G53" s="14"/>
      <c r="H53" s="14">
        <v>0</v>
      </c>
      <c r="I53" s="64">
        <f t="shared" si="1"/>
        <v>-4581.29</v>
      </c>
    </row>
    <row r="54" spans="1:9" x14ac:dyDescent="0.25">
      <c r="A54" s="14">
        <v>2258</v>
      </c>
      <c r="B54" s="14">
        <v>-16467</v>
      </c>
      <c r="C54" s="14">
        <v>-193133.37</v>
      </c>
      <c r="D54" s="14">
        <v>0</v>
      </c>
      <c r="E54" s="63">
        <f t="shared" si="0"/>
        <v>-209600.37</v>
      </c>
      <c r="F54" s="14">
        <v>-8848.75</v>
      </c>
      <c r="G54" s="14"/>
      <c r="H54" s="14">
        <v>0</v>
      </c>
      <c r="I54" s="64">
        <f t="shared" si="1"/>
        <v>-8848.75</v>
      </c>
    </row>
    <row r="55" spans="1:9" x14ac:dyDescent="0.25">
      <c r="A55" s="14">
        <v>2263</v>
      </c>
      <c r="B55" s="14">
        <v>-30000</v>
      </c>
      <c r="C55" s="14">
        <v>-194293.57</v>
      </c>
      <c r="D55" s="14">
        <v>0</v>
      </c>
      <c r="E55" s="63">
        <f t="shared" si="0"/>
        <v>-224293.57</v>
      </c>
      <c r="F55" s="14">
        <v>-7296.92</v>
      </c>
      <c r="G55" s="14"/>
      <c r="H55" s="14">
        <v>0</v>
      </c>
      <c r="I55" s="64">
        <f t="shared" si="1"/>
        <v>-7296.92</v>
      </c>
    </row>
    <row r="56" spans="1:9" x14ac:dyDescent="0.25">
      <c r="A56" s="14">
        <v>2265</v>
      </c>
      <c r="B56" s="14">
        <v>-34473.57</v>
      </c>
      <c r="C56" s="14">
        <v>0</v>
      </c>
      <c r="D56" s="14">
        <v>0</v>
      </c>
      <c r="E56" s="63">
        <f t="shared" si="0"/>
        <v>-34473.57</v>
      </c>
      <c r="F56" s="14">
        <v>-9540.77</v>
      </c>
      <c r="G56" s="14"/>
      <c r="H56" s="14">
        <v>0</v>
      </c>
      <c r="I56" s="64">
        <f t="shared" si="1"/>
        <v>-9540.77</v>
      </c>
    </row>
    <row r="57" spans="1:9" x14ac:dyDescent="0.25">
      <c r="A57" s="14">
        <v>2268</v>
      </c>
      <c r="B57" s="14">
        <v>-78045</v>
      </c>
      <c r="C57" s="14">
        <v>-31829.89</v>
      </c>
      <c r="D57" s="14">
        <v>0</v>
      </c>
      <c r="E57" s="63">
        <f t="shared" si="0"/>
        <v>-109874.89</v>
      </c>
      <c r="F57" s="14">
        <v>-18335.25</v>
      </c>
      <c r="G57" s="14"/>
      <c r="H57" s="14">
        <v>0</v>
      </c>
      <c r="I57" s="64">
        <f t="shared" si="1"/>
        <v>-18335.25</v>
      </c>
    </row>
    <row r="58" spans="1:9" x14ac:dyDescent="0.25">
      <c r="A58" s="14">
        <v>2269</v>
      </c>
      <c r="B58" s="14">
        <v>0</v>
      </c>
      <c r="C58" s="14">
        <v>-147759.25</v>
      </c>
      <c r="D58" s="14">
        <v>0</v>
      </c>
      <c r="E58" s="63">
        <f t="shared" si="0"/>
        <v>-147759.25</v>
      </c>
      <c r="F58" s="14">
        <v>-3.38</v>
      </c>
      <c r="G58" s="14"/>
      <c r="H58" s="14">
        <v>0</v>
      </c>
      <c r="I58" s="64">
        <f t="shared" si="1"/>
        <v>-3.38</v>
      </c>
    </row>
    <row r="59" spans="1:9" x14ac:dyDescent="0.25">
      <c r="A59" s="14">
        <v>2270</v>
      </c>
      <c r="B59" s="14">
        <v>0</v>
      </c>
      <c r="C59" s="14">
        <v>-64051.69</v>
      </c>
      <c r="D59" s="14">
        <v>0</v>
      </c>
      <c r="E59" s="63">
        <f t="shared" si="0"/>
        <v>-64051.69</v>
      </c>
      <c r="F59" s="14">
        <v>0</v>
      </c>
      <c r="G59" s="14"/>
      <c r="H59" s="14">
        <v>-4881.04</v>
      </c>
      <c r="I59" s="64">
        <f t="shared" si="1"/>
        <v>-4881.04</v>
      </c>
    </row>
    <row r="60" spans="1:9" x14ac:dyDescent="0.25">
      <c r="A60" s="14">
        <v>2275</v>
      </c>
      <c r="B60" s="14">
        <v>-3342</v>
      </c>
      <c r="C60" s="14">
        <v>-139795.54</v>
      </c>
      <c r="D60" s="14">
        <v>0</v>
      </c>
      <c r="E60" s="63">
        <f t="shared" ref="E60:E119" si="3">SUM(B60:D60)</f>
        <v>-143137.54</v>
      </c>
      <c r="F60" s="14">
        <v>0</v>
      </c>
      <c r="G60" s="14"/>
      <c r="H60" s="14">
        <v>0</v>
      </c>
      <c r="I60" s="64">
        <f t="shared" ref="I60:I119" si="4">SUM(F60:H60)</f>
        <v>0</v>
      </c>
    </row>
    <row r="61" spans="1:9" x14ac:dyDescent="0.25">
      <c r="A61" s="14">
        <v>2276</v>
      </c>
      <c r="B61" s="14">
        <v>0</v>
      </c>
      <c r="C61" s="14">
        <v>-77675.039999999994</v>
      </c>
      <c r="D61" s="14">
        <v>0</v>
      </c>
      <c r="E61" s="63">
        <f t="shared" si="3"/>
        <v>-77675.039999999994</v>
      </c>
      <c r="F61" s="14">
        <v>-6618.41</v>
      </c>
      <c r="G61" s="14"/>
      <c r="H61" s="14">
        <v>0</v>
      </c>
      <c r="I61" s="64">
        <f t="shared" si="4"/>
        <v>-6618.41</v>
      </c>
    </row>
    <row r="62" spans="1:9" x14ac:dyDescent="0.25">
      <c r="A62" s="14">
        <v>2278</v>
      </c>
      <c r="B62" s="14">
        <v>0</v>
      </c>
      <c r="C62" s="14">
        <v>-102036.09</v>
      </c>
      <c r="D62" s="14">
        <v>0</v>
      </c>
      <c r="E62" s="63">
        <f t="shared" si="3"/>
        <v>-102036.09</v>
      </c>
      <c r="F62" s="14">
        <v>0</v>
      </c>
      <c r="G62" s="14"/>
      <c r="H62" s="14">
        <v>0</v>
      </c>
      <c r="I62" s="64">
        <f t="shared" si="4"/>
        <v>0</v>
      </c>
    </row>
    <row r="63" spans="1:9" x14ac:dyDescent="0.25">
      <c r="A63" s="14">
        <v>2279</v>
      </c>
      <c r="B63" s="14">
        <v>0</v>
      </c>
      <c r="C63" s="14">
        <v>-11507.13</v>
      </c>
      <c r="D63" s="14">
        <v>0</v>
      </c>
      <c r="E63" s="63">
        <f t="shared" si="3"/>
        <v>-11507.13</v>
      </c>
      <c r="F63" s="14">
        <v>0</v>
      </c>
      <c r="G63" s="14"/>
      <c r="H63" s="14">
        <v>0</v>
      </c>
      <c r="I63" s="64">
        <f t="shared" si="4"/>
        <v>0</v>
      </c>
    </row>
    <row r="64" spans="1:9" x14ac:dyDescent="0.25">
      <c r="A64" s="14">
        <v>2280</v>
      </c>
      <c r="B64" s="14">
        <v>0</v>
      </c>
      <c r="C64" s="14">
        <v>-20347.79</v>
      </c>
      <c r="D64" s="14">
        <v>0</v>
      </c>
      <c r="E64" s="63">
        <f t="shared" si="3"/>
        <v>-20347.79</v>
      </c>
      <c r="F64" s="14">
        <v>-450.32</v>
      </c>
      <c r="G64" s="14"/>
      <c r="H64" s="14">
        <v>0</v>
      </c>
      <c r="I64" s="64">
        <f t="shared" si="4"/>
        <v>-450.32</v>
      </c>
    </row>
    <row r="65" spans="1:9" x14ac:dyDescent="0.25">
      <c r="A65" s="14">
        <v>2282</v>
      </c>
      <c r="B65" s="14">
        <v>0</v>
      </c>
      <c r="C65" s="14">
        <v>-66971.97</v>
      </c>
      <c r="D65" s="14">
        <v>0</v>
      </c>
      <c r="E65" s="63">
        <f t="shared" si="3"/>
        <v>-66971.97</v>
      </c>
      <c r="F65" s="14">
        <v>-2178.52</v>
      </c>
      <c r="G65" s="14"/>
      <c r="H65" s="14">
        <v>0</v>
      </c>
      <c r="I65" s="64">
        <f t="shared" si="4"/>
        <v>-2178.52</v>
      </c>
    </row>
    <row r="66" spans="1:9" x14ac:dyDescent="0.25">
      <c r="A66" s="14">
        <v>2285</v>
      </c>
      <c r="B66" s="14">
        <v>0</v>
      </c>
      <c r="C66" s="14">
        <v>-76389.009999999995</v>
      </c>
      <c r="D66" s="14">
        <v>0</v>
      </c>
      <c r="E66" s="63">
        <f t="shared" si="3"/>
        <v>-76389.009999999995</v>
      </c>
      <c r="F66" s="14">
        <v>-14326.99</v>
      </c>
      <c r="G66" s="14"/>
      <c r="H66" s="14">
        <v>0</v>
      </c>
      <c r="I66" s="64">
        <f t="shared" si="4"/>
        <v>-14326.99</v>
      </c>
    </row>
    <row r="67" spans="1:9" x14ac:dyDescent="0.25">
      <c r="A67" s="14">
        <v>2289</v>
      </c>
      <c r="B67" s="14">
        <v>-10061</v>
      </c>
      <c r="C67" s="14">
        <v>-53986.01</v>
      </c>
      <c r="D67" s="14">
        <v>0</v>
      </c>
      <c r="E67" s="63">
        <f t="shared" si="3"/>
        <v>-64047.01</v>
      </c>
      <c r="F67" s="14">
        <v>-5365.06</v>
      </c>
      <c r="G67" s="14"/>
      <c r="H67" s="14">
        <v>0</v>
      </c>
      <c r="I67" s="64">
        <f t="shared" si="4"/>
        <v>-5365.06</v>
      </c>
    </row>
    <row r="68" spans="1:9" x14ac:dyDescent="0.25">
      <c r="A68" s="14">
        <v>2298</v>
      </c>
      <c r="B68" s="14">
        <v>-253585.94</v>
      </c>
      <c r="C68" s="14">
        <v>0</v>
      </c>
      <c r="D68" s="14">
        <v>0</v>
      </c>
      <c r="E68" s="63">
        <f t="shared" si="3"/>
        <v>-253585.94</v>
      </c>
      <c r="F68" s="14">
        <v>-21681.65</v>
      </c>
      <c r="G68" s="14"/>
      <c r="H68" s="14">
        <v>0</v>
      </c>
      <c r="I68" s="64">
        <f t="shared" si="4"/>
        <v>-21681.65</v>
      </c>
    </row>
    <row r="69" spans="1:9" x14ac:dyDescent="0.25">
      <c r="A69" s="14">
        <v>2300</v>
      </c>
      <c r="B69" s="14">
        <v>0</v>
      </c>
      <c r="C69" s="14">
        <v>-71683.600000000006</v>
      </c>
      <c r="D69" s="14">
        <v>0</v>
      </c>
      <c r="E69" s="63">
        <f t="shared" si="3"/>
        <v>-71683.600000000006</v>
      </c>
      <c r="F69" s="14">
        <v>-3475.77</v>
      </c>
      <c r="G69" s="14"/>
      <c r="H69" s="14">
        <v>0</v>
      </c>
      <c r="I69" s="64">
        <f t="shared" si="4"/>
        <v>-3475.77</v>
      </c>
    </row>
    <row r="70" spans="1:9" x14ac:dyDescent="0.25">
      <c r="A70" s="14">
        <v>2312</v>
      </c>
      <c r="B70" s="14">
        <v>-8721.31</v>
      </c>
      <c r="C70" s="14">
        <v>-218897.39</v>
      </c>
      <c r="D70" s="14">
        <v>0</v>
      </c>
      <c r="E70" s="63">
        <f t="shared" si="3"/>
        <v>-227618.7</v>
      </c>
      <c r="F70" s="14">
        <v>-6230.34</v>
      </c>
      <c r="G70" s="14"/>
      <c r="H70" s="14">
        <v>-2983</v>
      </c>
      <c r="I70" s="64">
        <f t="shared" si="4"/>
        <v>-9213.34</v>
      </c>
    </row>
    <row r="71" spans="1:9" x14ac:dyDescent="0.25">
      <c r="A71" s="14">
        <v>2318</v>
      </c>
      <c r="B71" s="14">
        <v>-6362.09</v>
      </c>
      <c r="C71" s="14">
        <v>-83115.259999999995</v>
      </c>
      <c r="D71" s="14">
        <v>0</v>
      </c>
      <c r="E71" s="63">
        <f t="shared" si="3"/>
        <v>-89477.349999999991</v>
      </c>
      <c r="F71" s="14">
        <v>0</v>
      </c>
      <c r="G71" s="14"/>
      <c r="H71" s="14">
        <v>0</v>
      </c>
      <c r="I71" s="64">
        <f t="shared" si="4"/>
        <v>0</v>
      </c>
    </row>
    <row r="72" spans="1:9" x14ac:dyDescent="0.25">
      <c r="A72" s="14">
        <v>2320</v>
      </c>
      <c r="B72" s="14">
        <v>-5490</v>
      </c>
      <c r="C72" s="14">
        <v>-66332.92</v>
      </c>
      <c r="D72" s="14">
        <v>0</v>
      </c>
      <c r="E72" s="63">
        <f t="shared" si="3"/>
        <v>-71822.92</v>
      </c>
      <c r="F72" s="14">
        <v>0</v>
      </c>
      <c r="G72" s="14"/>
      <c r="H72" s="14">
        <v>0</v>
      </c>
      <c r="I72" s="64">
        <f t="shared" si="4"/>
        <v>0</v>
      </c>
    </row>
    <row r="73" spans="1:9" x14ac:dyDescent="0.25">
      <c r="A73" s="14">
        <v>2321</v>
      </c>
      <c r="B73" s="14">
        <v>-2066.33</v>
      </c>
      <c r="C73" s="14">
        <v>-55161.4</v>
      </c>
      <c r="D73" s="14">
        <v>0</v>
      </c>
      <c r="E73" s="63">
        <f t="shared" si="3"/>
        <v>-57227.73</v>
      </c>
      <c r="F73" s="14">
        <v>0</v>
      </c>
      <c r="G73" s="14"/>
      <c r="H73" s="14">
        <v>0</v>
      </c>
      <c r="I73" s="64">
        <f t="shared" si="4"/>
        <v>0</v>
      </c>
    </row>
    <row r="74" spans="1:9" x14ac:dyDescent="0.25">
      <c r="A74" s="14">
        <v>2322</v>
      </c>
      <c r="B74" s="14">
        <v>-1958</v>
      </c>
      <c r="C74" s="14">
        <v>-53687.62</v>
      </c>
      <c r="D74" s="14">
        <v>0</v>
      </c>
      <c r="E74" s="63">
        <f t="shared" si="3"/>
        <v>-55645.62</v>
      </c>
      <c r="F74" s="14">
        <v>-814.58</v>
      </c>
      <c r="G74" s="14"/>
      <c r="H74" s="14">
        <v>0</v>
      </c>
      <c r="I74" s="64">
        <f t="shared" si="4"/>
        <v>-814.58</v>
      </c>
    </row>
    <row r="75" spans="1:9" x14ac:dyDescent="0.25">
      <c r="A75" s="14">
        <v>2326</v>
      </c>
      <c r="B75" s="14">
        <v>-218</v>
      </c>
      <c r="C75" s="14">
        <v>-145059.19</v>
      </c>
      <c r="D75" s="14">
        <v>0</v>
      </c>
      <c r="E75" s="63">
        <f t="shared" si="3"/>
        <v>-145277.19</v>
      </c>
      <c r="F75" s="14">
        <v>-7851.83</v>
      </c>
      <c r="G75" s="14"/>
      <c r="H75" s="14">
        <v>0</v>
      </c>
      <c r="I75" s="64">
        <f t="shared" si="4"/>
        <v>-7851.83</v>
      </c>
    </row>
    <row r="76" spans="1:9" x14ac:dyDescent="0.25">
      <c r="A76" s="14">
        <v>2328</v>
      </c>
      <c r="B76" s="14">
        <v>-127906.78</v>
      </c>
      <c r="C76" s="14">
        <v>0</v>
      </c>
      <c r="D76" s="14">
        <v>0</v>
      </c>
      <c r="E76" s="63">
        <f t="shared" si="3"/>
        <v>-127906.78</v>
      </c>
      <c r="F76" s="14">
        <v>-1</v>
      </c>
      <c r="G76" s="14"/>
      <c r="H76" s="14">
        <v>0</v>
      </c>
      <c r="I76" s="64">
        <f t="shared" si="4"/>
        <v>-1</v>
      </c>
    </row>
    <row r="77" spans="1:9" x14ac:dyDescent="0.25">
      <c r="A77" s="14">
        <v>2329</v>
      </c>
      <c r="B77" s="14">
        <v>-282575.12</v>
      </c>
      <c r="C77" s="14">
        <v>0</v>
      </c>
      <c r="D77" s="14">
        <v>0</v>
      </c>
      <c r="E77" s="63">
        <f t="shared" si="3"/>
        <v>-282575.12</v>
      </c>
      <c r="F77" s="14">
        <v>-7815.59</v>
      </c>
      <c r="G77" s="14"/>
      <c r="H77" s="14">
        <v>0</v>
      </c>
      <c r="I77" s="64">
        <f t="shared" si="4"/>
        <v>-7815.59</v>
      </c>
    </row>
    <row r="78" spans="1:9" x14ac:dyDescent="0.25">
      <c r="A78" s="14">
        <v>2337</v>
      </c>
      <c r="B78" s="14">
        <v>0</v>
      </c>
      <c r="C78" s="14">
        <v>-124600.01</v>
      </c>
      <c r="D78" s="14">
        <v>0</v>
      </c>
      <c r="E78" s="63">
        <f t="shared" si="3"/>
        <v>-124600.01</v>
      </c>
      <c r="F78" s="14">
        <v>-1533.74</v>
      </c>
      <c r="G78" s="14"/>
      <c r="H78" s="14">
        <v>0</v>
      </c>
      <c r="I78" s="64">
        <f t="shared" si="4"/>
        <v>-1533.74</v>
      </c>
    </row>
    <row r="79" spans="1:9" x14ac:dyDescent="0.25">
      <c r="A79" s="14">
        <v>2340</v>
      </c>
      <c r="B79" s="14">
        <v>-119998.75</v>
      </c>
      <c r="C79" s="14">
        <v>0</v>
      </c>
      <c r="D79" s="14">
        <v>0</v>
      </c>
      <c r="E79" s="63">
        <f t="shared" si="3"/>
        <v>-119998.75</v>
      </c>
      <c r="F79" s="14">
        <v>-25144.62</v>
      </c>
      <c r="G79" s="14"/>
      <c r="H79" s="14">
        <v>0</v>
      </c>
      <c r="I79" s="64">
        <f t="shared" si="4"/>
        <v>-25144.62</v>
      </c>
    </row>
    <row r="80" spans="1:9" x14ac:dyDescent="0.25">
      <c r="A80" s="14">
        <v>2345</v>
      </c>
      <c r="B80" s="14">
        <v>-1208.3599999999999</v>
      </c>
      <c r="C80" s="14">
        <v>-67820.960000000006</v>
      </c>
      <c r="D80" s="14">
        <v>0</v>
      </c>
      <c r="E80" s="63">
        <f t="shared" si="3"/>
        <v>-69029.320000000007</v>
      </c>
      <c r="F80" s="14">
        <v>-16597.830000000002</v>
      </c>
      <c r="G80" s="14"/>
      <c r="H80" s="14">
        <v>0</v>
      </c>
      <c r="I80" s="64">
        <f t="shared" si="4"/>
        <v>-16597.830000000002</v>
      </c>
    </row>
    <row r="81" spans="1:9" x14ac:dyDescent="0.25">
      <c r="A81" s="14">
        <v>2431</v>
      </c>
      <c r="B81" s="14">
        <v>0</v>
      </c>
      <c r="C81" s="14">
        <v>-68083.09</v>
      </c>
      <c r="D81" s="14">
        <v>0</v>
      </c>
      <c r="E81" s="63">
        <f t="shared" si="3"/>
        <v>-68083.09</v>
      </c>
      <c r="F81" s="14">
        <v>0</v>
      </c>
      <c r="G81" s="14"/>
      <c r="H81" s="14">
        <v>0</v>
      </c>
      <c r="I81" s="64">
        <f t="shared" si="4"/>
        <v>0</v>
      </c>
    </row>
    <row r="82" spans="1:9" x14ac:dyDescent="0.25">
      <c r="A82" s="14">
        <v>2434</v>
      </c>
      <c r="B82" s="14">
        <v>0</v>
      </c>
      <c r="C82" s="14">
        <v>-399589.17</v>
      </c>
      <c r="D82" s="14">
        <v>0</v>
      </c>
      <c r="E82" s="63">
        <f t="shared" si="3"/>
        <v>-399589.17</v>
      </c>
      <c r="F82" s="14">
        <v>-14010.96</v>
      </c>
      <c r="G82" s="14"/>
      <c r="H82" s="14">
        <v>0</v>
      </c>
      <c r="I82" s="64">
        <f t="shared" si="4"/>
        <v>-14010.96</v>
      </c>
    </row>
    <row r="83" spans="1:9" x14ac:dyDescent="0.25">
      <c r="A83" s="14">
        <v>2454</v>
      </c>
      <c r="B83" s="14">
        <v>-114846.29</v>
      </c>
      <c r="C83" s="14">
        <v>0</v>
      </c>
      <c r="D83" s="14">
        <v>0</v>
      </c>
      <c r="E83" s="63">
        <f t="shared" si="3"/>
        <v>-114846.29</v>
      </c>
      <c r="F83" s="14">
        <v>-3400.23</v>
      </c>
      <c r="G83" s="14"/>
      <c r="H83" s="14">
        <v>0</v>
      </c>
      <c r="I83" s="64">
        <f t="shared" si="4"/>
        <v>-3400.23</v>
      </c>
    </row>
    <row r="84" spans="1:9" x14ac:dyDescent="0.25">
      <c r="A84" s="14">
        <v>2459</v>
      </c>
      <c r="B84" s="14">
        <v>-6378.59</v>
      </c>
      <c r="C84" s="14">
        <v>0</v>
      </c>
      <c r="D84" s="14">
        <v>0</v>
      </c>
      <c r="E84" s="63">
        <f t="shared" si="3"/>
        <v>-6378.59</v>
      </c>
      <c r="F84" s="14">
        <v>0</v>
      </c>
      <c r="G84" s="14"/>
      <c r="H84" s="14">
        <v>0</v>
      </c>
      <c r="I84" s="64">
        <f t="shared" si="4"/>
        <v>0</v>
      </c>
    </row>
    <row r="85" spans="1:9" x14ac:dyDescent="0.25">
      <c r="A85" s="14">
        <v>2465</v>
      </c>
      <c r="B85" s="14">
        <v>0</v>
      </c>
      <c r="C85" s="14">
        <v>-212261.6</v>
      </c>
      <c r="D85" s="14">
        <v>0</v>
      </c>
      <c r="E85" s="63">
        <f t="shared" si="3"/>
        <v>-212261.6</v>
      </c>
      <c r="F85" s="14">
        <v>-20558.939999999999</v>
      </c>
      <c r="G85" s="14"/>
      <c r="H85" s="14">
        <v>0</v>
      </c>
      <c r="I85" s="64">
        <f t="shared" si="4"/>
        <v>-20558.939999999999</v>
      </c>
    </row>
    <row r="86" spans="1:9" x14ac:dyDescent="0.25">
      <c r="A86" s="14">
        <v>2471</v>
      </c>
      <c r="B86" s="14">
        <v>-171938.1</v>
      </c>
      <c r="C86" s="14">
        <v>-578990.16</v>
      </c>
      <c r="D86" s="14">
        <v>-4021.82</v>
      </c>
      <c r="E86" s="63">
        <f t="shared" si="3"/>
        <v>-754950.08</v>
      </c>
      <c r="F86" s="14">
        <v>-31607.43</v>
      </c>
      <c r="G86" s="14"/>
      <c r="H86" s="14">
        <v>0</v>
      </c>
      <c r="I86" s="64">
        <f t="shared" si="4"/>
        <v>-31607.43</v>
      </c>
    </row>
    <row r="87" spans="1:9" x14ac:dyDescent="0.25">
      <c r="A87" s="14">
        <v>2474</v>
      </c>
      <c r="B87" s="14">
        <v>-134453.85999999999</v>
      </c>
      <c r="C87" s="14">
        <v>0</v>
      </c>
      <c r="D87" s="14">
        <v>0</v>
      </c>
      <c r="E87" s="63">
        <f t="shared" si="3"/>
        <v>-134453.85999999999</v>
      </c>
      <c r="F87" s="14">
        <v>-21758.82</v>
      </c>
      <c r="G87" s="14"/>
      <c r="H87" s="14">
        <v>0</v>
      </c>
      <c r="I87" s="64">
        <f t="shared" si="4"/>
        <v>-21758.82</v>
      </c>
    </row>
    <row r="88" spans="1:9" x14ac:dyDescent="0.25">
      <c r="A88" s="14">
        <v>2482</v>
      </c>
      <c r="B88" s="14">
        <v>0</v>
      </c>
      <c r="C88" s="14">
        <v>-103594.07</v>
      </c>
      <c r="D88" s="14">
        <v>0</v>
      </c>
      <c r="E88" s="63">
        <f t="shared" si="3"/>
        <v>-103594.07</v>
      </c>
      <c r="F88" s="14">
        <v>-17204.2</v>
      </c>
      <c r="G88" s="14"/>
      <c r="H88" s="14">
        <v>0</v>
      </c>
      <c r="I88" s="64">
        <f t="shared" si="4"/>
        <v>-17204.2</v>
      </c>
    </row>
    <row r="89" spans="1:9" x14ac:dyDescent="0.25">
      <c r="A89" s="14">
        <v>2490</v>
      </c>
      <c r="B89" s="14">
        <v>0</v>
      </c>
      <c r="C89" s="14">
        <v>-111338.46</v>
      </c>
      <c r="D89" s="14">
        <v>0</v>
      </c>
      <c r="E89" s="63">
        <f t="shared" si="3"/>
        <v>-111338.46</v>
      </c>
      <c r="F89" s="14">
        <v>-2662.98</v>
      </c>
      <c r="G89" s="14"/>
      <c r="H89" s="14">
        <v>0</v>
      </c>
      <c r="I89" s="64">
        <f t="shared" si="4"/>
        <v>-2662.98</v>
      </c>
    </row>
    <row r="90" spans="1:9" x14ac:dyDescent="0.25">
      <c r="A90" s="14">
        <v>2509</v>
      </c>
      <c r="B90" s="14">
        <v>-5000</v>
      </c>
      <c r="C90" s="14">
        <v>-103650.17</v>
      </c>
      <c r="D90" s="14">
        <v>0</v>
      </c>
      <c r="E90" s="63">
        <f t="shared" si="3"/>
        <v>-108650.17</v>
      </c>
      <c r="F90" s="14">
        <v>0</v>
      </c>
      <c r="G90" s="14"/>
      <c r="H90" s="14">
        <v>0</v>
      </c>
      <c r="I90" s="64">
        <f t="shared" si="4"/>
        <v>0</v>
      </c>
    </row>
    <row r="91" spans="1:9" x14ac:dyDescent="0.25">
      <c r="A91" s="14">
        <v>2510</v>
      </c>
      <c r="B91" s="14">
        <v>0</v>
      </c>
      <c r="C91" s="14">
        <v>-104595.79</v>
      </c>
      <c r="D91" s="14">
        <v>0</v>
      </c>
      <c r="E91" s="63">
        <f t="shared" si="3"/>
        <v>-104595.79</v>
      </c>
      <c r="F91" s="14">
        <v>-7964.9</v>
      </c>
      <c r="G91" s="14"/>
      <c r="H91" s="14">
        <v>0</v>
      </c>
      <c r="I91" s="64">
        <f t="shared" si="4"/>
        <v>-7964.9</v>
      </c>
    </row>
    <row r="92" spans="1:9" x14ac:dyDescent="0.25">
      <c r="A92" s="14">
        <v>2514</v>
      </c>
      <c r="B92" s="14">
        <v>0</v>
      </c>
      <c r="C92" s="14">
        <v>-15660.57</v>
      </c>
      <c r="D92" s="14">
        <v>0</v>
      </c>
      <c r="E92" s="63">
        <f t="shared" si="3"/>
        <v>-15660.57</v>
      </c>
      <c r="F92" s="14">
        <v>-4234</v>
      </c>
      <c r="G92" s="14"/>
      <c r="H92" s="14">
        <v>0</v>
      </c>
      <c r="I92" s="64">
        <f t="shared" si="4"/>
        <v>-4234</v>
      </c>
    </row>
    <row r="93" spans="1:9" x14ac:dyDescent="0.25">
      <c r="A93" s="14">
        <v>2519</v>
      </c>
      <c r="B93" s="14">
        <v>0</v>
      </c>
      <c r="C93" s="14">
        <v>-30831.37</v>
      </c>
      <c r="D93" s="14">
        <v>-78.59</v>
      </c>
      <c r="E93" s="63">
        <f t="shared" si="3"/>
        <v>-30909.96</v>
      </c>
      <c r="F93" s="14">
        <v>-13621.62</v>
      </c>
      <c r="G93" s="14"/>
      <c r="H93" s="14">
        <v>0</v>
      </c>
      <c r="I93" s="64">
        <f t="shared" si="4"/>
        <v>-13621.62</v>
      </c>
    </row>
    <row r="94" spans="1:9" x14ac:dyDescent="0.25">
      <c r="A94" s="14">
        <v>2520</v>
      </c>
      <c r="B94" s="14">
        <v>0</v>
      </c>
      <c r="C94" s="14">
        <v>-99567.01</v>
      </c>
      <c r="D94" s="14">
        <v>0</v>
      </c>
      <c r="E94" s="63">
        <f t="shared" si="3"/>
        <v>-99567.01</v>
      </c>
      <c r="F94" s="14">
        <v>-6670.08</v>
      </c>
      <c r="G94" s="14"/>
      <c r="H94" s="14">
        <v>0</v>
      </c>
      <c r="I94" s="64">
        <f t="shared" si="4"/>
        <v>-6670.08</v>
      </c>
    </row>
    <row r="95" spans="1:9" x14ac:dyDescent="0.25">
      <c r="A95" s="14">
        <v>2524</v>
      </c>
      <c r="B95" s="14">
        <v>-8071</v>
      </c>
      <c r="C95" s="14">
        <v>-64796.31</v>
      </c>
      <c r="D95" s="14">
        <v>0</v>
      </c>
      <c r="E95" s="63">
        <f t="shared" si="3"/>
        <v>-72867.31</v>
      </c>
      <c r="F95" s="14">
        <v>-447.27</v>
      </c>
      <c r="G95" s="14"/>
      <c r="H95" s="14">
        <v>0</v>
      </c>
      <c r="I95" s="64">
        <f t="shared" si="4"/>
        <v>-447.27</v>
      </c>
    </row>
    <row r="96" spans="1:9" x14ac:dyDescent="0.25">
      <c r="A96" s="14">
        <v>2525</v>
      </c>
      <c r="B96" s="14">
        <v>-16887.62</v>
      </c>
      <c r="C96" s="14">
        <v>-37066.25</v>
      </c>
      <c r="D96" s="14">
        <v>0</v>
      </c>
      <c r="E96" s="63">
        <f t="shared" si="3"/>
        <v>-53953.869999999995</v>
      </c>
      <c r="F96" s="14">
        <v>-18398.55</v>
      </c>
      <c r="G96" s="14"/>
      <c r="H96" s="14">
        <v>0</v>
      </c>
      <c r="I96" s="64">
        <f t="shared" si="4"/>
        <v>-18398.55</v>
      </c>
    </row>
    <row r="97" spans="1:9" x14ac:dyDescent="0.25">
      <c r="A97" s="14">
        <v>2530</v>
      </c>
      <c r="B97" s="14">
        <v>-235027.8</v>
      </c>
      <c r="C97" s="14">
        <v>0</v>
      </c>
      <c r="D97" s="14">
        <v>0</v>
      </c>
      <c r="E97" s="63">
        <f t="shared" si="3"/>
        <v>-235027.8</v>
      </c>
      <c r="F97" s="14">
        <v>-22995.37</v>
      </c>
      <c r="G97" s="14"/>
      <c r="H97" s="14">
        <v>-970.5</v>
      </c>
      <c r="I97" s="64">
        <f t="shared" si="4"/>
        <v>-23965.87</v>
      </c>
    </row>
    <row r="98" spans="1:9" x14ac:dyDescent="0.25">
      <c r="A98" s="14">
        <v>2532</v>
      </c>
      <c r="B98" s="14">
        <v>-4634.7299999999996</v>
      </c>
      <c r="C98" s="14">
        <v>-130624.97</v>
      </c>
      <c r="D98" s="14">
        <v>0</v>
      </c>
      <c r="E98" s="63">
        <f t="shared" si="3"/>
        <v>-135259.70000000001</v>
      </c>
      <c r="F98" s="14">
        <v>-10785.88</v>
      </c>
      <c r="G98" s="14"/>
      <c r="H98" s="14">
        <v>0</v>
      </c>
      <c r="I98" s="64">
        <f t="shared" si="4"/>
        <v>-10785.88</v>
      </c>
    </row>
    <row r="99" spans="1:9" x14ac:dyDescent="0.25">
      <c r="A99" s="14">
        <v>2539</v>
      </c>
      <c r="B99" s="14">
        <v>-79407.02</v>
      </c>
      <c r="C99" s="14">
        <v>0</v>
      </c>
      <c r="D99" s="14">
        <v>0</v>
      </c>
      <c r="E99" s="63">
        <f t="shared" si="3"/>
        <v>-79407.02</v>
      </c>
      <c r="F99" s="14">
        <v>-7958.56</v>
      </c>
      <c r="G99" s="14"/>
      <c r="H99" s="14">
        <v>0</v>
      </c>
      <c r="I99" s="64">
        <f t="shared" si="4"/>
        <v>-7958.56</v>
      </c>
    </row>
    <row r="100" spans="1:9" x14ac:dyDescent="0.25">
      <c r="A100" s="14">
        <v>2545</v>
      </c>
      <c r="B100" s="14">
        <v>0</v>
      </c>
      <c r="C100" s="14">
        <v>-267508.34000000003</v>
      </c>
      <c r="D100" s="14">
        <v>0</v>
      </c>
      <c r="E100" s="63">
        <f t="shared" si="3"/>
        <v>-267508.34000000003</v>
      </c>
      <c r="F100" s="14">
        <v>-11954.9</v>
      </c>
      <c r="G100" s="14"/>
      <c r="H100" s="14">
        <v>0</v>
      </c>
      <c r="I100" s="64">
        <f t="shared" si="4"/>
        <v>-11954.9</v>
      </c>
    </row>
    <row r="101" spans="1:9" x14ac:dyDescent="0.25">
      <c r="A101" s="14">
        <v>2552</v>
      </c>
      <c r="B101" s="14">
        <v>-269982.36</v>
      </c>
      <c r="C101" s="14">
        <v>0</v>
      </c>
      <c r="D101" s="14">
        <v>0</v>
      </c>
      <c r="E101" s="63">
        <f t="shared" si="3"/>
        <v>-269982.36</v>
      </c>
      <c r="F101" s="14">
        <v>-0.03</v>
      </c>
      <c r="G101" s="14"/>
      <c r="H101" s="14">
        <v>0</v>
      </c>
      <c r="I101" s="64">
        <f t="shared" si="4"/>
        <v>-0.03</v>
      </c>
    </row>
    <row r="102" spans="1:9" x14ac:dyDescent="0.25">
      <c r="A102" s="14">
        <v>2559</v>
      </c>
      <c r="B102" s="14">
        <v>0</v>
      </c>
      <c r="C102" s="14">
        <v>-62419.42</v>
      </c>
      <c r="D102" s="14">
        <v>0</v>
      </c>
      <c r="E102" s="63">
        <f t="shared" si="3"/>
        <v>-62419.42</v>
      </c>
      <c r="F102" s="14">
        <v>-6348.79</v>
      </c>
      <c r="G102" s="14"/>
      <c r="H102" s="14">
        <v>0</v>
      </c>
      <c r="I102" s="64">
        <f t="shared" si="4"/>
        <v>-6348.79</v>
      </c>
    </row>
    <row r="103" spans="1:9" x14ac:dyDescent="0.25">
      <c r="A103" s="14">
        <v>2562</v>
      </c>
      <c r="B103" s="14">
        <v>0</v>
      </c>
      <c r="C103" s="14">
        <v>-43886.06</v>
      </c>
      <c r="D103" s="14">
        <v>0</v>
      </c>
      <c r="E103" s="63">
        <f t="shared" si="3"/>
        <v>-43886.06</v>
      </c>
      <c r="F103" s="14">
        <v>-22206.09</v>
      </c>
      <c r="G103" s="14"/>
      <c r="H103" s="14">
        <v>-836.14</v>
      </c>
      <c r="I103" s="64">
        <f t="shared" si="4"/>
        <v>-23042.23</v>
      </c>
    </row>
    <row r="104" spans="1:9" x14ac:dyDescent="0.25">
      <c r="A104" s="14">
        <v>2574</v>
      </c>
      <c r="B104" s="14">
        <v>0</v>
      </c>
      <c r="C104" s="14">
        <v>28501.39</v>
      </c>
      <c r="D104" s="14">
        <v>0</v>
      </c>
      <c r="E104" s="63">
        <f t="shared" si="3"/>
        <v>28501.39</v>
      </c>
      <c r="F104" s="14">
        <v>-3877.51</v>
      </c>
      <c r="G104" s="14"/>
      <c r="H104" s="14">
        <v>0</v>
      </c>
      <c r="I104" s="64">
        <f t="shared" si="4"/>
        <v>-3877.51</v>
      </c>
    </row>
    <row r="105" spans="1:9" x14ac:dyDescent="0.25">
      <c r="A105" s="14">
        <v>2578</v>
      </c>
      <c r="B105" s="14">
        <v>-138305.65</v>
      </c>
      <c r="C105" s="14">
        <v>0</v>
      </c>
      <c r="D105" s="14">
        <v>0</v>
      </c>
      <c r="E105" s="63">
        <f t="shared" si="3"/>
        <v>-138305.65</v>
      </c>
      <c r="F105" s="14">
        <v>-23026.15</v>
      </c>
      <c r="G105" s="14"/>
      <c r="H105" s="14">
        <v>-1445</v>
      </c>
      <c r="I105" s="64">
        <f t="shared" si="4"/>
        <v>-24471.15</v>
      </c>
    </row>
    <row r="106" spans="1:9" x14ac:dyDescent="0.25">
      <c r="A106" s="14">
        <v>2586</v>
      </c>
      <c r="B106" s="14">
        <v>0</v>
      </c>
      <c r="C106" s="14">
        <v>-129106.87</v>
      </c>
      <c r="D106" s="14">
        <v>0</v>
      </c>
      <c r="E106" s="63">
        <f t="shared" si="3"/>
        <v>-129106.87</v>
      </c>
      <c r="F106" s="14">
        <v>0</v>
      </c>
      <c r="G106" s="14"/>
      <c r="H106" s="14">
        <v>0</v>
      </c>
      <c r="I106" s="64">
        <f t="shared" si="4"/>
        <v>0</v>
      </c>
    </row>
    <row r="107" spans="1:9" x14ac:dyDescent="0.25">
      <c r="A107" s="14">
        <v>2603</v>
      </c>
      <c r="B107" s="14">
        <v>0</v>
      </c>
      <c r="C107" s="14">
        <v>-212726.13</v>
      </c>
      <c r="D107" s="14">
        <v>0</v>
      </c>
      <c r="E107" s="63">
        <f t="shared" si="3"/>
        <v>-212726.13</v>
      </c>
      <c r="F107" s="14">
        <v>0</v>
      </c>
      <c r="G107" s="14"/>
      <c r="H107" s="14">
        <v>0</v>
      </c>
      <c r="I107" s="64">
        <f t="shared" si="4"/>
        <v>0</v>
      </c>
    </row>
    <row r="108" spans="1:9" x14ac:dyDescent="0.25">
      <c r="A108" s="14">
        <v>2607</v>
      </c>
      <c r="B108" s="14">
        <v>-33996.589999999997</v>
      </c>
      <c r="C108" s="14">
        <v>-172309.54</v>
      </c>
      <c r="D108" s="14">
        <v>0</v>
      </c>
      <c r="E108" s="63">
        <f t="shared" si="3"/>
        <v>-206306.13</v>
      </c>
      <c r="F108" s="14">
        <v>0</v>
      </c>
      <c r="G108" s="14"/>
      <c r="H108" s="14">
        <v>0</v>
      </c>
      <c r="I108" s="64">
        <f t="shared" si="4"/>
        <v>0</v>
      </c>
    </row>
    <row r="109" spans="1:9" x14ac:dyDescent="0.25">
      <c r="A109" s="14">
        <v>2615</v>
      </c>
      <c r="B109" s="14">
        <v>-73796.990000000005</v>
      </c>
      <c r="C109" s="14">
        <v>0</v>
      </c>
      <c r="D109" s="14">
        <v>0</v>
      </c>
      <c r="E109" s="63">
        <f t="shared" si="3"/>
        <v>-73796.990000000005</v>
      </c>
      <c r="F109" s="14">
        <v>13059.64</v>
      </c>
      <c r="G109" s="14"/>
      <c r="H109" s="14">
        <v>0</v>
      </c>
      <c r="I109" s="64">
        <f t="shared" si="4"/>
        <v>13059.64</v>
      </c>
    </row>
    <row r="110" spans="1:9" x14ac:dyDescent="0.25">
      <c r="A110" s="14">
        <v>2627</v>
      </c>
      <c r="B110" s="14">
        <v>0</v>
      </c>
      <c r="C110" s="14">
        <v>-136110.57</v>
      </c>
      <c r="D110" s="14">
        <v>0</v>
      </c>
      <c r="E110" s="63">
        <f t="shared" si="3"/>
        <v>-136110.57</v>
      </c>
      <c r="F110" s="14">
        <v>-7034.22</v>
      </c>
      <c r="G110" s="14"/>
      <c r="H110" s="14">
        <v>0</v>
      </c>
      <c r="I110" s="64">
        <f t="shared" si="4"/>
        <v>-7034.22</v>
      </c>
    </row>
    <row r="111" spans="1:9" x14ac:dyDescent="0.25">
      <c r="A111" s="14">
        <v>2632</v>
      </c>
      <c r="B111" s="14">
        <v>0</v>
      </c>
      <c r="C111" s="14">
        <v>-206992.79</v>
      </c>
      <c r="D111" s="14">
        <v>0</v>
      </c>
      <c r="E111" s="63">
        <f t="shared" si="3"/>
        <v>-206992.79</v>
      </c>
      <c r="F111" s="14">
        <v>0</v>
      </c>
      <c r="G111" s="14"/>
      <c r="H111" s="14">
        <v>0</v>
      </c>
      <c r="I111" s="64">
        <f t="shared" si="4"/>
        <v>0</v>
      </c>
    </row>
    <row r="112" spans="1:9" x14ac:dyDescent="0.25">
      <c r="A112" s="14">
        <v>2643</v>
      </c>
      <c r="B112" s="14">
        <v>-11816.11</v>
      </c>
      <c r="C112" s="14">
        <v>-90806.55</v>
      </c>
      <c r="D112" s="14">
        <v>0</v>
      </c>
      <c r="E112" s="63">
        <f t="shared" si="3"/>
        <v>-102622.66</v>
      </c>
      <c r="F112" s="14">
        <v>-22365.57</v>
      </c>
      <c r="G112" s="14"/>
      <c r="H112" s="14">
        <v>0</v>
      </c>
      <c r="I112" s="64">
        <f t="shared" si="4"/>
        <v>-22365.57</v>
      </c>
    </row>
    <row r="113" spans="1:9" x14ac:dyDescent="0.25">
      <c r="A113" s="14">
        <v>2651</v>
      </c>
      <c r="B113" s="14">
        <v>-69526.289999999994</v>
      </c>
      <c r="C113" s="14">
        <v>0</v>
      </c>
      <c r="D113" s="14">
        <v>0</v>
      </c>
      <c r="E113" s="63">
        <f t="shared" si="3"/>
        <v>-69526.289999999994</v>
      </c>
      <c r="F113" s="14">
        <v>-22919.89</v>
      </c>
      <c r="G113" s="14"/>
      <c r="H113" s="14">
        <v>0</v>
      </c>
      <c r="I113" s="64">
        <f t="shared" si="4"/>
        <v>-22919.89</v>
      </c>
    </row>
    <row r="114" spans="1:9" x14ac:dyDescent="0.25">
      <c r="A114" s="14">
        <v>2653</v>
      </c>
      <c r="B114" s="14">
        <v>-18343.96</v>
      </c>
      <c r="C114" s="14">
        <v>-308941.81</v>
      </c>
      <c r="D114" s="14">
        <v>0</v>
      </c>
      <c r="E114" s="63">
        <f t="shared" si="3"/>
        <v>-327285.77</v>
      </c>
      <c r="F114" s="14">
        <v>0</v>
      </c>
      <c r="G114" s="14"/>
      <c r="H114" s="14">
        <v>0</v>
      </c>
      <c r="I114" s="64">
        <f t="shared" si="4"/>
        <v>0</v>
      </c>
    </row>
    <row r="115" spans="1:9" x14ac:dyDescent="0.25">
      <c r="A115" s="14">
        <v>2662</v>
      </c>
      <c r="B115" s="14">
        <v>-34654</v>
      </c>
      <c r="C115" s="14">
        <v>-122292.88</v>
      </c>
      <c r="D115" s="14">
        <v>0</v>
      </c>
      <c r="E115" s="63">
        <f t="shared" si="3"/>
        <v>-156946.88</v>
      </c>
      <c r="F115" s="14">
        <v>0</v>
      </c>
      <c r="G115" s="14"/>
      <c r="H115" s="14">
        <v>0</v>
      </c>
      <c r="I115" s="64">
        <f t="shared" si="4"/>
        <v>0</v>
      </c>
    </row>
    <row r="116" spans="1:9" x14ac:dyDescent="0.25">
      <c r="A116" s="14">
        <v>2674</v>
      </c>
      <c r="B116" s="14">
        <v>-9339.18</v>
      </c>
      <c r="C116" s="14">
        <v>-408906.82</v>
      </c>
      <c r="D116" s="14">
        <v>0</v>
      </c>
      <c r="E116" s="63">
        <f t="shared" si="3"/>
        <v>-418246</v>
      </c>
      <c r="F116" s="14">
        <v>-15559.48</v>
      </c>
      <c r="G116" s="14"/>
      <c r="H116" s="14">
        <v>0</v>
      </c>
      <c r="I116" s="64">
        <f t="shared" si="4"/>
        <v>-15559.48</v>
      </c>
    </row>
    <row r="117" spans="1:9" x14ac:dyDescent="0.25">
      <c r="A117" s="14">
        <v>2680</v>
      </c>
      <c r="B117" s="14">
        <v>0</v>
      </c>
      <c r="C117" s="14">
        <v>-85575.08</v>
      </c>
      <c r="D117" s="14">
        <v>0</v>
      </c>
      <c r="E117" s="63">
        <f t="shared" si="3"/>
        <v>-85575.08</v>
      </c>
      <c r="F117" s="14">
        <v>4346.72</v>
      </c>
      <c r="G117" s="14"/>
      <c r="H117" s="14">
        <v>0</v>
      </c>
      <c r="I117" s="64">
        <f t="shared" si="4"/>
        <v>4346.72</v>
      </c>
    </row>
    <row r="118" spans="1:9" x14ac:dyDescent="0.25">
      <c r="A118" s="14">
        <v>2682</v>
      </c>
      <c r="B118" s="14">
        <v>0</v>
      </c>
      <c r="C118" s="14">
        <v>-26958.03</v>
      </c>
      <c r="D118" s="14">
        <v>0</v>
      </c>
      <c r="E118" s="63">
        <f t="shared" si="3"/>
        <v>-26958.03</v>
      </c>
      <c r="F118" s="14">
        <v>-6290.04</v>
      </c>
      <c r="G118" s="14"/>
      <c r="H118" s="14">
        <v>0</v>
      </c>
      <c r="I118" s="64">
        <f t="shared" si="4"/>
        <v>-6290.04</v>
      </c>
    </row>
    <row r="119" spans="1:9" x14ac:dyDescent="0.25">
      <c r="A119" s="14">
        <v>2689</v>
      </c>
      <c r="B119" s="14">
        <v>0</v>
      </c>
      <c r="C119" s="14">
        <v>-107499.42</v>
      </c>
      <c r="D119" s="14">
        <v>0</v>
      </c>
      <c r="E119" s="63">
        <f t="shared" si="3"/>
        <v>-107499.42</v>
      </c>
      <c r="F119" s="14">
        <v>-26472.41</v>
      </c>
      <c r="G119" s="14"/>
      <c r="H119" s="14">
        <v>-7982.7</v>
      </c>
      <c r="I119" s="64">
        <f t="shared" si="4"/>
        <v>-34455.11</v>
      </c>
    </row>
    <row r="120" spans="1:9" x14ac:dyDescent="0.25">
      <c r="A120" s="14">
        <v>3010</v>
      </c>
      <c r="B120" s="14">
        <v>0</v>
      </c>
      <c r="C120" s="14">
        <v>-76866.89</v>
      </c>
      <c r="D120" s="14">
        <v>0</v>
      </c>
      <c r="E120" s="63">
        <f t="shared" ref="E120:E180" si="5">SUM(B120:D120)</f>
        <v>-76866.89</v>
      </c>
      <c r="F120" s="14">
        <v>0</v>
      </c>
      <c r="G120" s="14"/>
      <c r="H120" s="14">
        <v>0</v>
      </c>
      <c r="I120" s="64">
        <f t="shared" ref="I120:I180" si="6">SUM(F120:H120)</f>
        <v>0</v>
      </c>
    </row>
    <row r="121" spans="1:9" x14ac:dyDescent="0.25">
      <c r="A121" s="14">
        <v>3015</v>
      </c>
      <c r="B121" s="14">
        <v>0</v>
      </c>
      <c r="C121" s="14">
        <v>-10676.46</v>
      </c>
      <c r="D121" s="14">
        <v>0</v>
      </c>
      <c r="E121" s="63">
        <f t="shared" si="5"/>
        <v>-10676.46</v>
      </c>
      <c r="F121" s="14">
        <v>-2313.83</v>
      </c>
      <c r="G121" s="14"/>
      <c r="H121" s="14">
        <v>0</v>
      </c>
      <c r="I121" s="64">
        <f t="shared" si="6"/>
        <v>-2313.83</v>
      </c>
    </row>
    <row r="122" spans="1:9" x14ac:dyDescent="0.25">
      <c r="A122" s="14">
        <v>3022</v>
      </c>
      <c r="B122" s="14">
        <v>-35745.51</v>
      </c>
      <c r="C122" s="14">
        <v>-144091.35999999999</v>
      </c>
      <c r="D122" s="14">
        <v>0</v>
      </c>
      <c r="E122" s="63">
        <f t="shared" si="5"/>
        <v>-179836.87</v>
      </c>
      <c r="F122" s="14">
        <v>-29058</v>
      </c>
      <c r="G122" s="14"/>
      <c r="H122" s="14">
        <v>0</v>
      </c>
      <c r="I122" s="64">
        <f t="shared" si="6"/>
        <v>-29058</v>
      </c>
    </row>
    <row r="123" spans="1:9" x14ac:dyDescent="0.25">
      <c r="A123" s="14">
        <v>3023</v>
      </c>
      <c r="B123" s="14">
        <v>0</v>
      </c>
      <c r="C123" s="14">
        <v>-58963.92</v>
      </c>
      <c r="D123" s="14">
        <v>0</v>
      </c>
      <c r="E123" s="63">
        <f t="shared" si="5"/>
        <v>-58963.92</v>
      </c>
      <c r="F123" s="14">
        <v>0</v>
      </c>
      <c r="G123" s="14"/>
      <c r="H123" s="14">
        <v>0</v>
      </c>
      <c r="I123" s="64">
        <f t="shared" si="6"/>
        <v>0</v>
      </c>
    </row>
    <row r="124" spans="1:9" x14ac:dyDescent="0.25">
      <c r="A124" s="14">
        <v>3027</v>
      </c>
      <c r="B124" s="14">
        <v>0</v>
      </c>
      <c r="C124" s="14">
        <v>-131411.5</v>
      </c>
      <c r="D124" s="14">
        <v>0</v>
      </c>
      <c r="E124" s="63">
        <f t="shared" si="5"/>
        <v>-131411.5</v>
      </c>
      <c r="F124" s="14">
        <v>-120.05</v>
      </c>
      <c r="G124" s="14"/>
      <c r="H124" s="14">
        <v>0</v>
      </c>
      <c r="I124" s="64">
        <f t="shared" si="6"/>
        <v>-120.05</v>
      </c>
    </row>
    <row r="125" spans="1:9" x14ac:dyDescent="0.25">
      <c r="A125" s="14">
        <v>3029</v>
      </c>
      <c r="B125" s="14">
        <v>0</v>
      </c>
      <c r="C125" s="14">
        <v>-146828.85999999999</v>
      </c>
      <c r="D125" s="14">
        <v>0</v>
      </c>
      <c r="E125" s="63">
        <f t="shared" si="5"/>
        <v>-146828.85999999999</v>
      </c>
      <c r="F125" s="14">
        <v>-31661.61</v>
      </c>
      <c r="G125" s="14"/>
      <c r="H125" s="14">
        <v>0</v>
      </c>
      <c r="I125" s="64">
        <f t="shared" si="6"/>
        <v>-31661.61</v>
      </c>
    </row>
    <row r="126" spans="1:9" x14ac:dyDescent="0.25">
      <c r="A126" s="14">
        <v>3032</v>
      </c>
      <c r="B126" s="14">
        <v>0</v>
      </c>
      <c r="C126" s="14">
        <v>-46653.4</v>
      </c>
      <c r="D126" s="14">
        <v>0</v>
      </c>
      <c r="E126" s="63">
        <f t="shared" si="5"/>
        <v>-46653.4</v>
      </c>
      <c r="F126" s="14">
        <v>-6058.75</v>
      </c>
      <c r="G126" s="14"/>
      <c r="H126" s="14">
        <v>-2029.81</v>
      </c>
      <c r="I126" s="64">
        <f t="shared" si="6"/>
        <v>-8088.5599999999995</v>
      </c>
    </row>
    <row r="127" spans="1:9" x14ac:dyDescent="0.25">
      <c r="A127" s="14">
        <v>3033</v>
      </c>
      <c r="B127" s="14">
        <v>0</v>
      </c>
      <c r="C127" s="14">
        <v>-62926.33</v>
      </c>
      <c r="D127" s="14">
        <v>0</v>
      </c>
      <c r="E127" s="63">
        <f t="shared" si="5"/>
        <v>-62926.33</v>
      </c>
      <c r="F127" s="14">
        <v>0</v>
      </c>
      <c r="G127" s="14"/>
      <c r="H127" s="14">
        <v>0</v>
      </c>
      <c r="I127" s="64">
        <f t="shared" si="6"/>
        <v>0</v>
      </c>
    </row>
    <row r="128" spans="1:9" x14ac:dyDescent="0.25">
      <c r="A128" s="14">
        <v>3034</v>
      </c>
      <c r="B128" s="14">
        <v>-5000</v>
      </c>
      <c r="C128" s="14">
        <v>-69813.23</v>
      </c>
      <c r="D128" s="14">
        <v>0</v>
      </c>
      <c r="E128" s="63">
        <f t="shared" si="5"/>
        <v>-74813.23</v>
      </c>
      <c r="F128" s="14">
        <v>0</v>
      </c>
      <c r="G128" s="14"/>
      <c r="H128" s="14">
        <v>0</v>
      </c>
      <c r="I128" s="64">
        <f t="shared" si="6"/>
        <v>0</v>
      </c>
    </row>
    <row r="129" spans="1:9" x14ac:dyDescent="0.25">
      <c r="A129" s="14">
        <v>3037</v>
      </c>
      <c r="B129" s="14">
        <v>0</v>
      </c>
      <c r="C129" s="14">
        <v>-93533.39</v>
      </c>
      <c r="D129" s="14">
        <v>0</v>
      </c>
      <c r="E129" s="63">
        <f t="shared" si="5"/>
        <v>-93533.39</v>
      </c>
      <c r="F129" s="14">
        <v>-14743.93</v>
      </c>
      <c r="G129" s="14"/>
      <c r="H129" s="14">
        <v>-1500.26</v>
      </c>
      <c r="I129" s="64">
        <f t="shared" si="6"/>
        <v>-16244.19</v>
      </c>
    </row>
    <row r="130" spans="1:9" x14ac:dyDescent="0.25">
      <c r="A130" s="14">
        <v>3042</v>
      </c>
      <c r="B130" s="14">
        <v>0</v>
      </c>
      <c r="C130" s="14">
        <v>-63142.49</v>
      </c>
      <c r="D130" s="14">
        <v>0</v>
      </c>
      <c r="E130" s="63">
        <f t="shared" si="5"/>
        <v>-63142.49</v>
      </c>
      <c r="F130" s="14">
        <v>15400</v>
      </c>
      <c r="G130" s="14"/>
      <c r="H130" s="14">
        <v>0</v>
      </c>
      <c r="I130" s="64">
        <f t="shared" si="6"/>
        <v>15400</v>
      </c>
    </row>
    <row r="131" spans="1:9" x14ac:dyDescent="0.25">
      <c r="A131" s="14">
        <v>3043</v>
      </c>
      <c r="B131" s="14">
        <v>0</v>
      </c>
      <c r="C131" s="14">
        <v>-83306.69</v>
      </c>
      <c r="D131" s="14">
        <v>0</v>
      </c>
      <c r="E131" s="63">
        <f t="shared" si="5"/>
        <v>-83306.69</v>
      </c>
      <c r="F131" s="14">
        <v>-4611.04</v>
      </c>
      <c r="G131" s="14"/>
      <c r="H131" s="14">
        <v>0</v>
      </c>
      <c r="I131" s="64">
        <f t="shared" si="6"/>
        <v>-4611.04</v>
      </c>
    </row>
    <row r="132" spans="1:9" x14ac:dyDescent="0.25">
      <c r="A132" s="14">
        <v>3050</v>
      </c>
      <c r="B132" s="14">
        <v>0</v>
      </c>
      <c r="C132" s="14">
        <v>-190226.85</v>
      </c>
      <c r="D132" s="14">
        <v>0</v>
      </c>
      <c r="E132" s="63">
        <f t="shared" si="5"/>
        <v>-190226.85</v>
      </c>
      <c r="F132" s="14">
        <v>-6148.39</v>
      </c>
      <c r="G132" s="14"/>
      <c r="H132" s="14">
        <v>0</v>
      </c>
      <c r="I132" s="64">
        <f t="shared" si="6"/>
        <v>-6148.39</v>
      </c>
    </row>
    <row r="133" spans="1:9" x14ac:dyDescent="0.25">
      <c r="A133" s="14">
        <v>3052</v>
      </c>
      <c r="B133" s="14">
        <v>0</v>
      </c>
      <c r="C133" s="14">
        <v>-162615.06</v>
      </c>
      <c r="D133" s="14">
        <v>0</v>
      </c>
      <c r="E133" s="63">
        <f t="shared" si="5"/>
        <v>-162615.06</v>
      </c>
      <c r="F133" s="14">
        <v>0</v>
      </c>
      <c r="G133" s="14"/>
      <c r="H133" s="14">
        <v>0</v>
      </c>
      <c r="I133" s="64">
        <f t="shared" si="6"/>
        <v>0</v>
      </c>
    </row>
    <row r="134" spans="1:9" x14ac:dyDescent="0.25">
      <c r="A134" s="14">
        <v>3053</v>
      </c>
      <c r="B134" s="14">
        <v>-8987.7199999999993</v>
      </c>
      <c r="C134" s="14">
        <v>-91096.83</v>
      </c>
      <c r="D134" s="14">
        <v>0</v>
      </c>
      <c r="E134" s="63">
        <f t="shared" si="5"/>
        <v>-100084.55</v>
      </c>
      <c r="F134" s="14">
        <v>-5497.66</v>
      </c>
      <c r="G134" s="14"/>
      <c r="H134" s="14">
        <v>0</v>
      </c>
      <c r="I134" s="64">
        <f t="shared" si="6"/>
        <v>-5497.66</v>
      </c>
    </row>
    <row r="135" spans="1:9" x14ac:dyDescent="0.25">
      <c r="A135" s="14">
        <v>3054</v>
      </c>
      <c r="B135" s="14">
        <v>-8000</v>
      </c>
      <c r="C135" s="14">
        <v>-92773.48</v>
      </c>
      <c r="D135" s="14">
        <v>0</v>
      </c>
      <c r="E135" s="63">
        <f t="shared" si="5"/>
        <v>-100773.48</v>
      </c>
      <c r="F135" s="14">
        <v>0</v>
      </c>
      <c r="G135" s="14"/>
      <c r="H135" s="14">
        <v>0</v>
      </c>
      <c r="I135" s="64">
        <f t="shared" si="6"/>
        <v>0</v>
      </c>
    </row>
    <row r="136" spans="1:9" x14ac:dyDescent="0.25">
      <c r="A136" s="14">
        <v>3055</v>
      </c>
      <c r="B136" s="14">
        <v>0</v>
      </c>
      <c r="C136" s="14">
        <v>16514.18</v>
      </c>
      <c r="D136" s="14">
        <v>0</v>
      </c>
      <c r="E136" s="63">
        <f t="shared" si="5"/>
        <v>16514.18</v>
      </c>
      <c r="F136" s="14">
        <v>-7022.19</v>
      </c>
      <c r="G136" s="14"/>
      <c r="H136" s="14">
        <v>-7471.18</v>
      </c>
      <c r="I136" s="64">
        <f t="shared" si="6"/>
        <v>-14493.369999999999</v>
      </c>
    </row>
    <row r="137" spans="1:9" x14ac:dyDescent="0.25">
      <c r="A137" s="14">
        <v>3057</v>
      </c>
      <c r="B137" s="14">
        <v>0</v>
      </c>
      <c r="C137" s="14">
        <v>-66597.929999999993</v>
      </c>
      <c r="D137" s="14">
        <v>0</v>
      </c>
      <c r="E137" s="63">
        <f t="shared" si="5"/>
        <v>-66597.929999999993</v>
      </c>
      <c r="F137" s="14">
        <v>-18164.939999999999</v>
      </c>
      <c r="G137" s="14"/>
      <c r="H137" s="14">
        <v>0</v>
      </c>
      <c r="I137" s="64">
        <f t="shared" si="6"/>
        <v>-18164.939999999999</v>
      </c>
    </row>
    <row r="138" spans="1:9" x14ac:dyDescent="0.25">
      <c r="A138" s="14">
        <v>3061</v>
      </c>
      <c r="B138" s="14">
        <v>0</v>
      </c>
      <c r="C138" s="14">
        <v>-24365.91</v>
      </c>
      <c r="D138" s="14">
        <v>0</v>
      </c>
      <c r="E138" s="63">
        <f t="shared" si="5"/>
        <v>-24365.91</v>
      </c>
      <c r="F138" s="14">
        <v>-4847.6000000000004</v>
      </c>
      <c r="G138" s="14"/>
      <c r="H138" s="14">
        <v>0</v>
      </c>
      <c r="I138" s="64">
        <f t="shared" si="6"/>
        <v>-4847.6000000000004</v>
      </c>
    </row>
    <row r="139" spans="1:9" x14ac:dyDescent="0.25">
      <c r="A139" s="14">
        <v>3062</v>
      </c>
      <c r="B139" s="14">
        <v>0</v>
      </c>
      <c r="C139" s="14">
        <v>-4238.5600000000004</v>
      </c>
      <c r="D139" s="14">
        <v>0</v>
      </c>
      <c r="E139" s="63">
        <f t="shared" si="5"/>
        <v>-4238.5600000000004</v>
      </c>
      <c r="F139" s="14">
        <v>0</v>
      </c>
      <c r="G139" s="14"/>
      <c r="H139" s="14">
        <v>0</v>
      </c>
      <c r="I139" s="64">
        <f t="shared" si="6"/>
        <v>0</v>
      </c>
    </row>
    <row r="140" spans="1:9" x14ac:dyDescent="0.25">
      <c r="A140" s="14">
        <v>3067</v>
      </c>
      <c r="B140" s="14">
        <v>0</v>
      </c>
      <c r="C140" s="14">
        <v>-23944.54</v>
      </c>
      <c r="D140" s="14">
        <v>0</v>
      </c>
      <c r="E140" s="63">
        <f t="shared" si="5"/>
        <v>-23944.54</v>
      </c>
      <c r="F140" s="14">
        <v>-8643.68</v>
      </c>
      <c r="G140" s="14"/>
      <c r="H140" s="14">
        <v>-3295</v>
      </c>
      <c r="I140" s="64">
        <f t="shared" si="6"/>
        <v>-11938.68</v>
      </c>
    </row>
    <row r="141" spans="1:9" x14ac:dyDescent="0.25">
      <c r="A141" s="14">
        <v>3069</v>
      </c>
      <c r="B141" s="14">
        <v>0</v>
      </c>
      <c r="C141" s="14">
        <v>-32951.480000000003</v>
      </c>
      <c r="D141" s="14">
        <v>0</v>
      </c>
      <c r="E141" s="63">
        <f t="shared" si="5"/>
        <v>-32951.480000000003</v>
      </c>
      <c r="F141" s="14">
        <v>-11646.51</v>
      </c>
      <c r="G141" s="14"/>
      <c r="H141" s="14">
        <v>0</v>
      </c>
      <c r="I141" s="64">
        <f t="shared" si="6"/>
        <v>-11646.51</v>
      </c>
    </row>
    <row r="142" spans="1:9" x14ac:dyDescent="0.25">
      <c r="A142" s="14">
        <v>3072</v>
      </c>
      <c r="B142" s="14">
        <v>-4614.67</v>
      </c>
      <c r="C142" s="14">
        <v>-113717.7</v>
      </c>
      <c r="D142" s="14">
        <v>0</v>
      </c>
      <c r="E142" s="63">
        <f t="shared" si="5"/>
        <v>-118332.37</v>
      </c>
      <c r="F142" s="14">
        <v>-3766.49</v>
      </c>
      <c r="G142" s="14"/>
      <c r="H142" s="14">
        <v>0</v>
      </c>
      <c r="I142" s="64">
        <f t="shared" si="6"/>
        <v>-3766.49</v>
      </c>
    </row>
    <row r="143" spans="1:9" x14ac:dyDescent="0.25">
      <c r="A143" s="14">
        <v>3073</v>
      </c>
      <c r="B143" s="14">
        <v>-11842</v>
      </c>
      <c r="C143" s="14">
        <v>-53418.11</v>
      </c>
      <c r="D143" s="14">
        <v>0</v>
      </c>
      <c r="E143" s="63">
        <f t="shared" si="5"/>
        <v>-65260.11</v>
      </c>
      <c r="F143" s="14">
        <v>-17768.37</v>
      </c>
      <c r="G143" s="14"/>
      <c r="H143" s="14">
        <v>0</v>
      </c>
      <c r="I143" s="64">
        <f t="shared" si="6"/>
        <v>-17768.37</v>
      </c>
    </row>
    <row r="144" spans="1:9" x14ac:dyDescent="0.25">
      <c r="A144" s="14">
        <v>3081</v>
      </c>
      <c r="B144" s="14">
        <v>0</v>
      </c>
      <c r="C144" s="14">
        <v>-56586.03</v>
      </c>
      <c r="D144" s="14">
        <v>0</v>
      </c>
      <c r="E144" s="63">
        <f t="shared" si="5"/>
        <v>-56586.03</v>
      </c>
      <c r="F144" s="14">
        <v>-11492.02</v>
      </c>
      <c r="G144" s="14"/>
      <c r="H144" s="14">
        <v>0</v>
      </c>
      <c r="I144" s="64">
        <f t="shared" si="6"/>
        <v>-11492.02</v>
      </c>
    </row>
    <row r="145" spans="1:9" x14ac:dyDescent="0.25">
      <c r="A145" s="14">
        <v>3082</v>
      </c>
      <c r="B145" s="14">
        <v>0</v>
      </c>
      <c r="C145" s="14">
        <v>-44881.82</v>
      </c>
      <c r="D145" s="14">
        <v>0</v>
      </c>
      <c r="E145" s="63">
        <f t="shared" si="5"/>
        <v>-44881.82</v>
      </c>
      <c r="F145" s="14">
        <v>0</v>
      </c>
      <c r="G145" s="14"/>
      <c r="H145" s="14">
        <v>0</v>
      </c>
      <c r="I145" s="64">
        <f t="shared" si="6"/>
        <v>0</v>
      </c>
    </row>
    <row r="146" spans="1:9" x14ac:dyDescent="0.25">
      <c r="A146" s="14">
        <v>3083</v>
      </c>
      <c r="B146" s="14">
        <v>0</v>
      </c>
      <c r="C146" s="14">
        <v>-89024.44</v>
      </c>
      <c r="D146" s="14">
        <v>0</v>
      </c>
      <c r="E146" s="63">
        <f t="shared" si="5"/>
        <v>-89024.44</v>
      </c>
      <c r="F146" s="14">
        <v>-20598.599999999999</v>
      </c>
      <c r="G146" s="14"/>
      <c r="H146" s="14">
        <v>-216</v>
      </c>
      <c r="I146" s="64">
        <f t="shared" si="6"/>
        <v>-20814.599999999999</v>
      </c>
    </row>
    <row r="147" spans="1:9" x14ac:dyDescent="0.25">
      <c r="A147" s="14">
        <v>3084</v>
      </c>
      <c r="B147" s="14">
        <v>0</v>
      </c>
      <c r="C147" s="14">
        <v>-67354.539999999994</v>
      </c>
      <c r="D147" s="14">
        <v>0</v>
      </c>
      <c r="E147" s="63">
        <f t="shared" si="5"/>
        <v>-67354.539999999994</v>
      </c>
      <c r="F147" s="14">
        <v>-2735.14</v>
      </c>
      <c r="G147" s="14"/>
      <c r="H147" s="14">
        <v>0</v>
      </c>
      <c r="I147" s="64">
        <f t="shared" si="6"/>
        <v>-2735.14</v>
      </c>
    </row>
    <row r="148" spans="1:9" x14ac:dyDescent="0.25">
      <c r="A148" s="14">
        <v>3088</v>
      </c>
      <c r="B148" s="14">
        <v>0</v>
      </c>
      <c r="C148" s="14">
        <v>-134171.94</v>
      </c>
      <c r="D148" s="14">
        <v>0</v>
      </c>
      <c r="E148" s="63">
        <f t="shared" si="5"/>
        <v>-134171.94</v>
      </c>
      <c r="F148" s="14">
        <v>-652.39</v>
      </c>
      <c r="G148" s="14"/>
      <c r="H148" s="14">
        <v>-3000</v>
      </c>
      <c r="I148" s="64">
        <f t="shared" si="6"/>
        <v>-3652.39</v>
      </c>
    </row>
    <row r="149" spans="1:9" x14ac:dyDescent="0.25">
      <c r="A149" s="14">
        <v>3089</v>
      </c>
      <c r="B149" s="14">
        <v>0</v>
      </c>
      <c r="C149" s="14">
        <v>-4095.07</v>
      </c>
      <c r="D149" s="14">
        <v>0</v>
      </c>
      <c r="E149" s="63">
        <f t="shared" si="5"/>
        <v>-4095.07</v>
      </c>
      <c r="F149" s="14">
        <v>0</v>
      </c>
      <c r="G149" s="14"/>
      <c r="H149" s="14">
        <v>-1401.69</v>
      </c>
      <c r="I149" s="64">
        <f t="shared" si="6"/>
        <v>-1401.69</v>
      </c>
    </row>
    <row r="150" spans="1:9" x14ac:dyDescent="0.25">
      <c r="A150" s="14">
        <v>3090</v>
      </c>
      <c r="B150" s="14">
        <v>0</v>
      </c>
      <c r="C150" s="14">
        <v>-94229.86</v>
      </c>
      <c r="D150" s="14">
        <v>0</v>
      </c>
      <c r="E150" s="63">
        <f t="shared" si="5"/>
        <v>-94229.86</v>
      </c>
      <c r="F150" s="14">
        <v>-10920.72</v>
      </c>
      <c r="G150" s="14"/>
      <c r="H150" s="14">
        <v>0</v>
      </c>
      <c r="I150" s="64">
        <f t="shared" si="6"/>
        <v>-10920.72</v>
      </c>
    </row>
    <row r="151" spans="1:9" x14ac:dyDescent="0.25">
      <c r="A151" s="14">
        <v>3091</v>
      </c>
      <c r="B151" s="14">
        <v>0</v>
      </c>
      <c r="C151" s="14">
        <v>-33576.080000000002</v>
      </c>
      <c r="D151" s="14">
        <v>0</v>
      </c>
      <c r="E151" s="63">
        <f t="shared" si="5"/>
        <v>-33576.080000000002</v>
      </c>
      <c r="F151" s="14">
        <v>-3650.38</v>
      </c>
      <c r="G151" s="14"/>
      <c r="H151" s="14">
        <v>0</v>
      </c>
      <c r="I151" s="64">
        <f t="shared" si="6"/>
        <v>-3650.38</v>
      </c>
    </row>
    <row r="152" spans="1:9" x14ac:dyDescent="0.25">
      <c r="A152" s="14">
        <v>3092</v>
      </c>
      <c r="B152" s="14">
        <v>0</v>
      </c>
      <c r="C152" s="14">
        <v>-82147.58</v>
      </c>
      <c r="D152" s="14">
        <v>0</v>
      </c>
      <c r="E152" s="63">
        <f t="shared" si="5"/>
        <v>-82147.58</v>
      </c>
      <c r="F152" s="14">
        <v>-2743.38</v>
      </c>
      <c r="G152" s="14"/>
      <c r="H152" s="14">
        <v>0</v>
      </c>
      <c r="I152" s="64">
        <f t="shared" si="6"/>
        <v>-2743.38</v>
      </c>
    </row>
    <row r="153" spans="1:9" x14ac:dyDescent="0.25">
      <c r="A153" s="14">
        <v>3108</v>
      </c>
      <c r="B153" s="14">
        <v>0</v>
      </c>
      <c r="C153" s="14">
        <v>-102573.5</v>
      </c>
      <c r="D153" s="14">
        <v>0</v>
      </c>
      <c r="E153" s="63">
        <f t="shared" si="5"/>
        <v>-102573.5</v>
      </c>
      <c r="F153" s="14">
        <v>-12943.83</v>
      </c>
      <c r="G153" s="14"/>
      <c r="H153" s="14">
        <v>0</v>
      </c>
      <c r="I153" s="64">
        <f t="shared" si="6"/>
        <v>-12943.83</v>
      </c>
    </row>
    <row r="154" spans="1:9" x14ac:dyDescent="0.25">
      <c r="A154" s="14">
        <v>3109</v>
      </c>
      <c r="B154" s="14">
        <v>0</v>
      </c>
      <c r="C154" s="14">
        <v>-19080.68</v>
      </c>
      <c r="D154" s="14">
        <v>0</v>
      </c>
      <c r="E154" s="63">
        <f t="shared" si="5"/>
        <v>-19080.68</v>
      </c>
      <c r="F154" s="14">
        <v>-8756.2999999999993</v>
      </c>
      <c r="G154" s="14"/>
      <c r="H154" s="14">
        <v>0</v>
      </c>
      <c r="I154" s="64">
        <f t="shared" si="6"/>
        <v>-8756.2999999999993</v>
      </c>
    </row>
    <row r="155" spans="1:9" x14ac:dyDescent="0.25">
      <c r="A155" s="14">
        <v>3111</v>
      </c>
      <c r="B155" s="14">
        <v>-40000</v>
      </c>
      <c r="C155" s="14">
        <v>-181298.18</v>
      </c>
      <c r="D155" s="14">
        <v>0</v>
      </c>
      <c r="E155" s="63">
        <f t="shared" si="5"/>
        <v>-221298.18</v>
      </c>
      <c r="F155" s="14">
        <v>-23998.36</v>
      </c>
      <c r="G155" s="14"/>
      <c r="H155" s="14">
        <v>0</v>
      </c>
      <c r="I155" s="64">
        <f t="shared" si="6"/>
        <v>-23998.36</v>
      </c>
    </row>
    <row r="156" spans="1:9" x14ac:dyDescent="0.25">
      <c r="A156" s="14">
        <v>3117</v>
      </c>
      <c r="B156" s="14">
        <v>-1529.9</v>
      </c>
      <c r="C156" s="14">
        <v>-128983.53</v>
      </c>
      <c r="D156" s="14">
        <v>0</v>
      </c>
      <c r="E156" s="63">
        <f t="shared" si="5"/>
        <v>-130513.43</v>
      </c>
      <c r="F156" s="14">
        <v>-32408.15</v>
      </c>
      <c r="G156" s="14"/>
      <c r="H156" s="14">
        <v>0</v>
      </c>
      <c r="I156" s="64">
        <f t="shared" si="6"/>
        <v>-32408.15</v>
      </c>
    </row>
    <row r="157" spans="1:9" x14ac:dyDescent="0.25">
      <c r="A157" s="14">
        <v>3120</v>
      </c>
      <c r="B157" s="14">
        <v>0</v>
      </c>
      <c r="C157" s="14">
        <v>-98244.17</v>
      </c>
      <c r="D157" s="14">
        <v>0</v>
      </c>
      <c r="E157" s="63">
        <f t="shared" si="5"/>
        <v>-98244.17</v>
      </c>
      <c r="F157" s="14">
        <v>-990.49</v>
      </c>
      <c r="G157" s="14"/>
      <c r="H157" s="14">
        <v>0</v>
      </c>
      <c r="I157" s="64">
        <f t="shared" si="6"/>
        <v>-990.49</v>
      </c>
    </row>
    <row r="158" spans="1:9" x14ac:dyDescent="0.25">
      <c r="A158" s="14">
        <v>3122</v>
      </c>
      <c r="B158" s="14">
        <v>0</v>
      </c>
      <c r="C158" s="14">
        <v>-39887.42</v>
      </c>
      <c r="D158" s="14">
        <v>0</v>
      </c>
      <c r="E158" s="63">
        <f t="shared" si="5"/>
        <v>-39887.42</v>
      </c>
      <c r="F158" s="14">
        <v>-11015.47</v>
      </c>
      <c r="G158" s="14"/>
      <c r="H158" s="14">
        <v>-5000</v>
      </c>
      <c r="I158" s="64">
        <f t="shared" si="6"/>
        <v>-16015.47</v>
      </c>
    </row>
    <row r="159" spans="1:9" x14ac:dyDescent="0.25">
      <c r="A159" s="14">
        <v>3123</v>
      </c>
      <c r="B159" s="14">
        <v>-176069.47</v>
      </c>
      <c r="C159" s="14">
        <v>0</v>
      </c>
      <c r="D159" s="14">
        <v>0</v>
      </c>
      <c r="E159" s="63">
        <f t="shared" si="5"/>
        <v>-176069.47</v>
      </c>
      <c r="F159" s="14">
        <v>0</v>
      </c>
      <c r="G159" s="14"/>
      <c r="H159" s="14">
        <v>0</v>
      </c>
      <c r="I159" s="64">
        <f t="shared" si="6"/>
        <v>0</v>
      </c>
    </row>
    <row r="160" spans="1:9" x14ac:dyDescent="0.25">
      <c r="A160" s="14">
        <v>3126</v>
      </c>
      <c r="B160" s="14">
        <v>-53951.5</v>
      </c>
      <c r="C160" s="14">
        <v>0</v>
      </c>
      <c r="D160" s="14">
        <v>0</v>
      </c>
      <c r="E160" s="63">
        <f t="shared" si="5"/>
        <v>-53951.5</v>
      </c>
      <c r="F160" s="14">
        <v>-13406.94</v>
      </c>
      <c r="G160" s="14"/>
      <c r="H160" s="14">
        <v>0</v>
      </c>
      <c r="I160" s="64">
        <f t="shared" si="6"/>
        <v>-13406.94</v>
      </c>
    </row>
    <row r="161" spans="1:9" x14ac:dyDescent="0.25">
      <c r="A161" s="14">
        <v>3129</v>
      </c>
      <c r="B161" s="14">
        <v>0</v>
      </c>
      <c r="C161" s="14">
        <v>-165211.73000000001</v>
      </c>
      <c r="D161" s="14">
        <v>0</v>
      </c>
      <c r="E161" s="63">
        <f t="shared" si="5"/>
        <v>-165211.73000000001</v>
      </c>
      <c r="F161" s="14">
        <v>-29.72</v>
      </c>
      <c r="G161" s="14"/>
      <c r="H161" s="14">
        <v>0</v>
      </c>
      <c r="I161" s="64">
        <f t="shared" si="6"/>
        <v>-29.72</v>
      </c>
    </row>
    <row r="162" spans="1:9" x14ac:dyDescent="0.25">
      <c r="A162" s="14">
        <v>3130</v>
      </c>
      <c r="B162" s="14">
        <v>-45877.05</v>
      </c>
      <c r="C162" s="14">
        <v>0</v>
      </c>
      <c r="D162" s="14">
        <v>0</v>
      </c>
      <c r="E162" s="63">
        <f t="shared" si="5"/>
        <v>-45877.05</v>
      </c>
      <c r="F162" s="14">
        <v>-6921.29</v>
      </c>
      <c r="G162" s="14"/>
      <c r="H162" s="14">
        <v>0</v>
      </c>
      <c r="I162" s="64">
        <f t="shared" si="6"/>
        <v>-6921.29</v>
      </c>
    </row>
    <row r="163" spans="1:9" x14ac:dyDescent="0.25">
      <c r="A163" s="14">
        <v>3136</v>
      </c>
      <c r="B163" s="14">
        <v>-14052.72</v>
      </c>
      <c r="C163" s="14">
        <v>-64540.4</v>
      </c>
      <c r="D163" s="14">
        <v>0</v>
      </c>
      <c r="E163" s="63">
        <f t="shared" si="5"/>
        <v>-78593.119999999995</v>
      </c>
      <c r="F163" s="14">
        <v>-226.01</v>
      </c>
      <c r="G163" s="14"/>
      <c r="H163" s="14">
        <v>0</v>
      </c>
      <c r="I163" s="64">
        <f t="shared" si="6"/>
        <v>-226.01</v>
      </c>
    </row>
    <row r="164" spans="1:9" x14ac:dyDescent="0.25">
      <c r="A164" s="14">
        <v>3137</v>
      </c>
      <c r="B164" s="14">
        <v>-21213.89</v>
      </c>
      <c r="C164" s="14">
        <v>0</v>
      </c>
      <c r="D164" s="14">
        <v>0</v>
      </c>
      <c r="E164" s="63">
        <f t="shared" si="5"/>
        <v>-21213.89</v>
      </c>
      <c r="F164" s="14">
        <v>-3619.06</v>
      </c>
      <c r="G164" s="14"/>
      <c r="H164" s="14">
        <v>0</v>
      </c>
      <c r="I164" s="64">
        <f t="shared" si="6"/>
        <v>-3619.06</v>
      </c>
    </row>
    <row r="165" spans="1:9" x14ac:dyDescent="0.25">
      <c r="A165" s="14">
        <v>3138</v>
      </c>
      <c r="B165" s="14">
        <v>0</v>
      </c>
      <c r="C165" s="14">
        <v>-32954.44</v>
      </c>
      <c r="D165" s="14">
        <v>0</v>
      </c>
      <c r="E165" s="63">
        <f t="shared" si="5"/>
        <v>-32954.44</v>
      </c>
      <c r="F165" s="14">
        <v>0</v>
      </c>
      <c r="G165" s="14"/>
      <c r="H165" s="14">
        <v>0</v>
      </c>
      <c r="I165" s="64">
        <f t="shared" si="6"/>
        <v>0</v>
      </c>
    </row>
    <row r="166" spans="1:9" x14ac:dyDescent="0.25">
      <c r="A166" s="14">
        <v>3139</v>
      </c>
      <c r="B166" s="14">
        <v>0</v>
      </c>
      <c r="C166" s="14">
        <v>-95612.54</v>
      </c>
      <c r="D166" s="14">
        <v>0</v>
      </c>
      <c r="E166" s="63">
        <f t="shared" si="5"/>
        <v>-95612.54</v>
      </c>
      <c r="F166" s="14">
        <v>-5361.2</v>
      </c>
      <c r="G166" s="14"/>
      <c r="H166" s="14">
        <v>0</v>
      </c>
      <c r="I166" s="64">
        <f t="shared" si="6"/>
        <v>-5361.2</v>
      </c>
    </row>
    <row r="167" spans="1:9" x14ac:dyDescent="0.25">
      <c r="A167" s="14">
        <v>3145</v>
      </c>
      <c r="B167" s="14">
        <v>0</v>
      </c>
      <c r="C167" s="14">
        <v>-103272.3</v>
      </c>
      <c r="D167" s="14">
        <v>0</v>
      </c>
      <c r="E167" s="63">
        <f t="shared" si="5"/>
        <v>-103272.3</v>
      </c>
      <c r="F167" s="14">
        <v>-4153.3</v>
      </c>
      <c r="G167" s="14"/>
      <c r="H167" s="14">
        <v>0</v>
      </c>
      <c r="I167" s="64">
        <f t="shared" si="6"/>
        <v>-4153.3</v>
      </c>
    </row>
    <row r="168" spans="1:9" x14ac:dyDescent="0.25">
      <c r="A168" s="14">
        <v>3146</v>
      </c>
      <c r="B168" s="14">
        <v>0</v>
      </c>
      <c r="C168" s="14">
        <v>-50000.32</v>
      </c>
      <c r="D168" s="14">
        <v>0</v>
      </c>
      <c r="E168" s="63">
        <f t="shared" si="5"/>
        <v>-50000.32</v>
      </c>
      <c r="F168" s="14">
        <v>-4531.7700000000004</v>
      </c>
      <c r="G168" s="14"/>
      <c r="H168" s="14">
        <v>-722</v>
      </c>
      <c r="I168" s="64">
        <f t="shared" si="6"/>
        <v>-5253.77</v>
      </c>
    </row>
    <row r="169" spans="1:9" x14ac:dyDescent="0.25">
      <c r="A169" s="14">
        <v>3149</v>
      </c>
      <c r="B169" s="14">
        <v>-72566.8</v>
      </c>
      <c r="C169" s="14">
        <v>0</v>
      </c>
      <c r="D169" s="14">
        <v>0</v>
      </c>
      <c r="E169" s="63">
        <f t="shared" si="5"/>
        <v>-72566.8</v>
      </c>
      <c r="F169" s="14">
        <v>-152.69999999999999</v>
      </c>
      <c r="G169" s="14"/>
      <c r="H169" s="14">
        <v>0</v>
      </c>
      <c r="I169" s="64">
        <f t="shared" si="6"/>
        <v>-152.69999999999999</v>
      </c>
    </row>
    <row r="170" spans="1:9" x14ac:dyDescent="0.25">
      <c r="A170" s="14">
        <v>3150</v>
      </c>
      <c r="B170" s="14">
        <v>-1493</v>
      </c>
      <c r="C170" s="14">
        <v>-45665</v>
      </c>
      <c r="D170" s="14">
        <v>0</v>
      </c>
      <c r="E170" s="63">
        <f t="shared" si="5"/>
        <v>-47158</v>
      </c>
      <c r="F170" s="14">
        <v>-1999.32</v>
      </c>
      <c r="G170" s="14"/>
      <c r="H170" s="14">
        <v>0</v>
      </c>
      <c r="I170" s="64">
        <f t="shared" si="6"/>
        <v>-1999.32</v>
      </c>
    </row>
    <row r="171" spans="1:9" x14ac:dyDescent="0.25">
      <c r="A171" s="14">
        <v>3153</v>
      </c>
      <c r="B171" s="14">
        <v>-56786.62</v>
      </c>
      <c r="C171" s="14">
        <v>0</v>
      </c>
      <c r="D171" s="14">
        <v>0</v>
      </c>
      <c r="E171" s="63">
        <f t="shared" si="5"/>
        <v>-56786.62</v>
      </c>
      <c r="F171" s="14">
        <v>-288.56</v>
      </c>
      <c r="G171" s="14"/>
      <c r="H171" s="14">
        <v>0</v>
      </c>
      <c r="I171" s="64">
        <f t="shared" si="6"/>
        <v>-288.56</v>
      </c>
    </row>
    <row r="172" spans="1:9" x14ac:dyDescent="0.25">
      <c r="A172" s="14">
        <v>3154</v>
      </c>
      <c r="B172" s="14">
        <v>0</v>
      </c>
      <c r="C172" s="14">
        <v>-120912.21</v>
      </c>
      <c r="D172" s="14">
        <v>0</v>
      </c>
      <c r="E172" s="63">
        <f t="shared" si="5"/>
        <v>-120912.21</v>
      </c>
      <c r="F172" s="14">
        <v>-2999.86</v>
      </c>
      <c r="G172" s="14"/>
      <c r="H172" s="14">
        <v>0</v>
      </c>
      <c r="I172" s="64">
        <f t="shared" si="6"/>
        <v>-2999.86</v>
      </c>
    </row>
    <row r="173" spans="1:9" x14ac:dyDescent="0.25">
      <c r="A173" s="14">
        <v>3155</v>
      </c>
      <c r="B173" s="14">
        <v>0</v>
      </c>
      <c r="C173" s="14">
        <v>-98430.74</v>
      </c>
      <c r="D173" s="14">
        <v>0</v>
      </c>
      <c r="E173" s="63">
        <f t="shared" si="5"/>
        <v>-98430.74</v>
      </c>
      <c r="F173" s="14">
        <v>-4734.53</v>
      </c>
      <c r="G173" s="14"/>
      <c r="H173" s="14">
        <v>0</v>
      </c>
      <c r="I173" s="64">
        <f t="shared" si="6"/>
        <v>-4734.53</v>
      </c>
    </row>
    <row r="174" spans="1:9" x14ac:dyDescent="0.25">
      <c r="A174" s="14">
        <v>3158</v>
      </c>
      <c r="B174" s="14">
        <v>-2200</v>
      </c>
      <c r="C174" s="14">
        <v>-82827.16</v>
      </c>
      <c r="D174" s="14">
        <v>0</v>
      </c>
      <c r="E174" s="63">
        <f t="shared" si="5"/>
        <v>-85027.16</v>
      </c>
      <c r="F174" s="14">
        <v>-10127.86</v>
      </c>
      <c r="G174" s="14"/>
      <c r="H174" s="14">
        <v>0</v>
      </c>
      <c r="I174" s="64">
        <f t="shared" si="6"/>
        <v>-10127.86</v>
      </c>
    </row>
    <row r="175" spans="1:9" x14ac:dyDescent="0.25">
      <c r="A175" s="14">
        <v>3159</v>
      </c>
      <c r="B175" s="14">
        <v>0</v>
      </c>
      <c r="C175" s="14">
        <v>-81665.41</v>
      </c>
      <c r="D175" s="14">
        <v>0</v>
      </c>
      <c r="E175" s="63">
        <f t="shared" si="5"/>
        <v>-81665.41</v>
      </c>
      <c r="F175" s="14">
        <v>-5153.6899999999996</v>
      </c>
      <c r="G175" s="14"/>
      <c r="H175" s="14">
        <v>0</v>
      </c>
      <c r="I175" s="64">
        <f t="shared" si="6"/>
        <v>-5153.6899999999996</v>
      </c>
    </row>
    <row r="176" spans="1:9" x14ac:dyDescent="0.25">
      <c r="A176" s="14">
        <v>3160</v>
      </c>
      <c r="B176" s="14">
        <v>0</v>
      </c>
      <c r="C176" s="14">
        <v>-61302.91</v>
      </c>
      <c r="D176" s="14">
        <v>0</v>
      </c>
      <c r="E176" s="63">
        <f t="shared" si="5"/>
        <v>-61302.91</v>
      </c>
      <c r="F176" s="14">
        <v>-5059.07</v>
      </c>
      <c r="G176" s="14"/>
      <c r="H176" s="14">
        <v>-9087.6</v>
      </c>
      <c r="I176" s="64">
        <f t="shared" si="6"/>
        <v>-14146.67</v>
      </c>
    </row>
    <row r="177" spans="1:9" x14ac:dyDescent="0.25">
      <c r="A177" s="14">
        <v>3167</v>
      </c>
      <c r="B177" s="14">
        <v>-13079.42</v>
      </c>
      <c r="C177" s="14">
        <v>-31756.5</v>
      </c>
      <c r="D177" s="14">
        <v>0</v>
      </c>
      <c r="E177" s="63">
        <f t="shared" si="5"/>
        <v>-44835.92</v>
      </c>
      <c r="F177" s="14">
        <v>-12066.87</v>
      </c>
      <c r="G177" s="14"/>
      <c r="H177" s="14">
        <v>0</v>
      </c>
      <c r="I177" s="64">
        <f t="shared" si="6"/>
        <v>-12066.87</v>
      </c>
    </row>
    <row r="178" spans="1:9" x14ac:dyDescent="0.25">
      <c r="A178" s="14">
        <v>3168</v>
      </c>
      <c r="B178" s="14">
        <v>-4224.43</v>
      </c>
      <c r="C178" s="14">
        <v>-11876.92</v>
      </c>
      <c r="D178" s="14">
        <v>0</v>
      </c>
      <c r="E178" s="63">
        <f t="shared" si="5"/>
        <v>-16101.35</v>
      </c>
      <c r="F178" s="14">
        <v>-19204.37</v>
      </c>
      <c r="G178" s="14"/>
      <c r="H178" s="14">
        <v>0</v>
      </c>
      <c r="I178" s="64">
        <f t="shared" si="6"/>
        <v>-19204.37</v>
      </c>
    </row>
    <row r="179" spans="1:9" x14ac:dyDescent="0.25">
      <c r="A179" s="14">
        <v>3169</v>
      </c>
      <c r="B179" s="14">
        <v>0</v>
      </c>
      <c r="C179" s="14">
        <v>-34113.370000000003</v>
      </c>
      <c r="D179" s="14">
        <v>0</v>
      </c>
      <c r="E179" s="63">
        <f t="shared" si="5"/>
        <v>-34113.370000000003</v>
      </c>
      <c r="F179" s="14">
        <v>-5500.7</v>
      </c>
      <c r="G179" s="14"/>
      <c r="H179" s="14">
        <v>0</v>
      </c>
      <c r="I179" s="64">
        <f t="shared" si="6"/>
        <v>-5500.7</v>
      </c>
    </row>
    <row r="180" spans="1:9" x14ac:dyDescent="0.25">
      <c r="A180" s="14">
        <v>3171</v>
      </c>
      <c r="B180" s="14">
        <v>-7464</v>
      </c>
      <c r="C180" s="14">
        <v>-32869.29</v>
      </c>
      <c r="D180" s="14">
        <v>0</v>
      </c>
      <c r="E180" s="63">
        <f t="shared" si="5"/>
        <v>-40333.29</v>
      </c>
      <c r="F180" s="14">
        <v>-13610.55</v>
      </c>
      <c r="G180" s="14"/>
      <c r="H180" s="14">
        <v>0</v>
      </c>
      <c r="I180" s="64">
        <f t="shared" si="6"/>
        <v>-13610.55</v>
      </c>
    </row>
    <row r="181" spans="1:9" x14ac:dyDescent="0.25">
      <c r="A181" s="14">
        <v>3175</v>
      </c>
      <c r="B181" s="14">
        <v>0</v>
      </c>
      <c r="C181" s="14">
        <v>-111403.5</v>
      </c>
      <c r="D181" s="14">
        <v>0</v>
      </c>
      <c r="E181" s="63">
        <f t="shared" ref="E181:E241" si="7">SUM(B181:D181)</f>
        <v>-111403.5</v>
      </c>
      <c r="F181" s="14">
        <v>19618.28</v>
      </c>
      <c r="G181" s="14"/>
      <c r="H181" s="14">
        <v>0</v>
      </c>
      <c r="I181" s="64">
        <f t="shared" ref="I181:I241" si="8">SUM(F181:H181)</f>
        <v>19618.28</v>
      </c>
    </row>
    <row r="182" spans="1:9" x14ac:dyDescent="0.25">
      <c r="A182" s="14">
        <v>3178</v>
      </c>
      <c r="B182" s="14">
        <v>0</v>
      </c>
      <c r="C182" s="14">
        <v>-301435.02</v>
      </c>
      <c r="D182" s="14">
        <v>0</v>
      </c>
      <c r="E182" s="63">
        <f t="shared" si="7"/>
        <v>-301435.02</v>
      </c>
      <c r="F182" s="14">
        <v>-6742.97</v>
      </c>
      <c r="G182" s="14"/>
      <c r="H182" s="14">
        <v>-5860.81</v>
      </c>
      <c r="I182" s="64">
        <f t="shared" si="8"/>
        <v>-12603.78</v>
      </c>
    </row>
    <row r="183" spans="1:9" x14ac:dyDescent="0.25">
      <c r="A183" s="14">
        <v>3179</v>
      </c>
      <c r="B183" s="14">
        <v>0</v>
      </c>
      <c r="C183" s="14">
        <v>-32274.99</v>
      </c>
      <c r="D183" s="14">
        <v>0</v>
      </c>
      <c r="E183" s="63">
        <f t="shared" si="7"/>
        <v>-32274.99</v>
      </c>
      <c r="F183" s="14">
        <v>9966</v>
      </c>
      <c r="G183" s="14"/>
      <c r="H183" s="14">
        <v>0</v>
      </c>
      <c r="I183" s="64">
        <f t="shared" si="8"/>
        <v>9966</v>
      </c>
    </row>
    <row r="184" spans="1:9" x14ac:dyDescent="0.25">
      <c r="A184" s="14">
        <v>3181</v>
      </c>
      <c r="B184" s="14">
        <v>-6655.62</v>
      </c>
      <c r="C184" s="14">
        <v>-218568.67</v>
      </c>
      <c r="D184" s="14">
        <v>0</v>
      </c>
      <c r="E184" s="63">
        <f t="shared" si="7"/>
        <v>-225224.29</v>
      </c>
      <c r="F184" s="14">
        <v>0</v>
      </c>
      <c r="G184" s="14"/>
      <c r="H184" s="14">
        <v>0</v>
      </c>
      <c r="I184" s="64">
        <f t="shared" si="8"/>
        <v>0</v>
      </c>
    </row>
    <row r="185" spans="1:9" x14ac:dyDescent="0.25">
      <c r="A185" s="14">
        <v>3182</v>
      </c>
      <c r="B185" s="14">
        <v>-94648.87</v>
      </c>
      <c r="C185" s="14">
        <v>0</v>
      </c>
      <c r="D185" s="14">
        <v>0</v>
      </c>
      <c r="E185" s="63">
        <f t="shared" si="7"/>
        <v>-94648.87</v>
      </c>
      <c r="F185" s="14">
        <v>-22074.95</v>
      </c>
      <c r="G185" s="14"/>
      <c r="H185" s="14">
        <v>0</v>
      </c>
      <c r="I185" s="64">
        <f t="shared" si="8"/>
        <v>-22074.95</v>
      </c>
    </row>
    <row r="186" spans="1:9" x14ac:dyDescent="0.25">
      <c r="A186" s="14">
        <v>3183</v>
      </c>
      <c r="B186" s="14">
        <v>-2612.7199999999998</v>
      </c>
      <c r="C186" s="14">
        <v>-93929.33</v>
      </c>
      <c r="D186" s="14">
        <v>0</v>
      </c>
      <c r="E186" s="63">
        <f t="shared" si="7"/>
        <v>-96542.05</v>
      </c>
      <c r="F186" s="14">
        <v>0</v>
      </c>
      <c r="G186" s="14"/>
      <c r="H186" s="14">
        <v>0</v>
      </c>
      <c r="I186" s="64">
        <f t="shared" si="8"/>
        <v>0</v>
      </c>
    </row>
    <row r="187" spans="1:9" x14ac:dyDescent="0.25">
      <c r="A187" s="14">
        <v>3186</v>
      </c>
      <c r="B187" s="14">
        <v>-84089.919999999998</v>
      </c>
      <c r="C187" s="14">
        <v>-8035.32</v>
      </c>
      <c r="D187" s="14">
        <v>0</v>
      </c>
      <c r="E187" s="63">
        <f t="shared" si="7"/>
        <v>-92125.239999999991</v>
      </c>
      <c r="F187" s="14">
        <v>-4454.29</v>
      </c>
      <c r="G187" s="14"/>
      <c r="H187" s="14">
        <v>0</v>
      </c>
      <c r="I187" s="64">
        <f t="shared" si="8"/>
        <v>-4454.29</v>
      </c>
    </row>
    <row r="188" spans="1:9" x14ac:dyDescent="0.25">
      <c r="A188" s="14">
        <v>3198</v>
      </c>
      <c r="B188" s="14">
        <v>0</v>
      </c>
      <c r="C188" s="14">
        <v>-49943.14</v>
      </c>
      <c r="D188" s="14">
        <v>0</v>
      </c>
      <c r="E188" s="63">
        <f t="shared" si="7"/>
        <v>-49943.14</v>
      </c>
      <c r="F188" s="14">
        <v>0</v>
      </c>
      <c r="G188" s="14"/>
      <c r="H188" s="14">
        <v>0</v>
      </c>
      <c r="I188" s="64">
        <f t="shared" si="8"/>
        <v>0</v>
      </c>
    </row>
    <row r="189" spans="1:9" x14ac:dyDescent="0.25">
      <c r="A189" s="14">
        <v>3199</v>
      </c>
      <c r="B189" s="14">
        <v>-123369.01</v>
      </c>
      <c r="C189" s="14">
        <v>0</v>
      </c>
      <c r="D189" s="14">
        <v>0</v>
      </c>
      <c r="E189" s="63">
        <f t="shared" si="7"/>
        <v>-123369.01</v>
      </c>
      <c r="F189" s="14">
        <v>-2376.52</v>
      </c>
      <c r="G189" s="14"/>
      <c r="H189" s="14">
        <v>0</v>
      </c>
      <c r="I189" s="64">
        <f t="shared" si="8"/>
        <v>-2376.52</v>
      </c>
    </row>
    <row r="190" spans="1:9" x14ac:dyDescent="0.25">
      <c r="A190" s="14">
        <v>3201</v>
      </c>
      <c r="B190" s="14">
        <v>0</v>
      </c>
      <c r="C190" s="14">
        <v>-35479.050000000003</v>
      </c>
      <c r="D190" s="14">
        <v>0</v>
      </c>
      <c r="E190" s="63">
        <f t="shared" si="7"/>
        <v>-35479.050000000003</v>
      </c>
      <c r="F190" s="14">
        <v>0</v>
      </c>
      <c r="G190" s="14"/>
      <c r="H190" s="14">
        <v>-2089.25</v>
      </c>
      <c r="I190" s="64">
        <f t="shared" si="8"/>
        <v>-2089.25</v>
      </c>
    </row>
    <row r="191" spans="1:9" x14ac:dyDescent="0.25">
      <c r="A191" s="14">
        <v>3282</v>
      </c>
      <c r="B191" s="14">
        <v>-55021.04</v>
      </c>
      <c r="C191" s="14">
        <v>0</v>
      </c>
      <c r="D191" s="14">
        <v>0</v>
      </c>
      <c r="E191" s="63">
        <f t="shared" si="7"/>
        <v>-55021.04</v>
      </c>
      <c r="F191" s="14">
        <v>0</v>
      </c>
      <c r="G191" s="14"/>
      <c r="H191" s="14">
        <v>0</v>
      </c>
      <c r="I191" s="64">
        <f t="shared" si="8"/>
        <v>0</v>
      </c>
    </row>
    <row r="192" spans="1:9" x14ac:dyDescent="0.25">
      <c r="A192" s="14">
        <v>3284</v>
      </c>
      <c r="B192" s="14">
        <v>0</v>
      </c>
      <c r="C192" s="14">
        <v>-125207.46</v>
      </c>
      <c r="D192" s="14">
        <v>0</v>
      </c>
      <c r="E192" s="63">
        <f t="shared" si="7"/>
        <v>-125207.46</v>
      </c>
      <c r="F192" s="14">
        <v>10904.36</v>
      </c>
      <c r="G192" s="14"/>
      <c r="H192" s="14">
        <v>0</v>
      </c>
      <c r="I192" s="64">
        <f t="shared" si="8"/>
        <v>10904.36</v>
      </c>
    </row>
    <row r="193" spans="1:9" x14ac:dyDescent="0.25">
      <c r="A193" s="14">
        <v>3289</v>
      </c>
      <c r="B193" s="14">
        <v>-500.97</v>
      </c>
      <c r="C193" s="14">
        <v>-167822.94</v>
      </c>
      <c r="D193" s="14">
        <v>0</v>
      </c>
      <c r="E193" s="63">
        <f t="shared" si="7"/>
        <v>-168323.91</v>
      </c>
      <c r="F193" s="14">
        <v>0</v>
      </c>
      <c r="G193" s="14"/>
      <c r="H193" s="14">
        <v>0</v>
      </c>
      <c r="I193" s="64">
        <f t="shared" si="8"/>
        <v>0</v>
      </c>
    </row>
    <row r="194" spans="1:9" x14ac:dyDescent="0.25">
      <c r="A194" s="14">
        <v>3294</v>
      </c>
      <c r="B194" s="14">
        <v>0</v>
      </c>
      <c r="C194" s="14">
        <v>-139441.34</v>
      </c>
      <c r="D194" s="14">
        <v>0</v>
      </c>
      <c r="E194" s="63">
        <f t="shared" si="7"/>
        <v>-139441.34</v>
      </c>
      <c r="F194" s="14">
        <v>-5742.96</v>
      </c>
      <c r="G194" s="14"/>
      <c r="H194" s="14">
        <v>0</v>
      </c>
      <c r="I194" s="64">
        <f t="shared" si="8"/>
        <v>-5742.96</v>
      </c>
    </row>
    <row r="195" spans="1:9" x14ac:dyDescent="0.25">
      <c r="A195" s="14">
        <v>3295</v>
      </c>
      <c r="B195" s="14">
        <v>0</v>
      </c>
      <c r="C195" s="14">
        <v>-238987.56</v>
      </c>
      <c r="D195" s="14">
        <v>0</v>
      </c>
      <c r="E195" s="63">
        <f t="shared" si="7"/>
        <v>-238987.56</v>
      </c>
      <c r="F195" s="14">
        <v>-37067.21</v>
      </c>
      <c r="G195" s="14"/>
      <c r="H195" s="14">
        <v>0</v>
      </c>
      <c r="I195" s="64">
        <f t="shared" si="8"/>
        <v>-37067.21</v>
      </c>
    </row>
    <row r="196" spans="1:9" x14ac:dyDescent="0.25">
      <c r="A196" s="14">
        <v>3296</v>
      </c>
      <c r="B196" s="14">
        <v>-456268.29</v>
      </c>
      <c r="C196" s="14">
        <v>0</v>
      </c>
      <c r="D196" s="14">
        <v>0</v>
      </c>
      <c r="E196" s="63">
        <f t="shared" si="7"/>
        <v>-456268.29</v>
      </c>
      <c r="F196" s="14">
        <v>-30760.13</v>
      </c>
      <c r="G196" s="14"/>
      <c r="H196" s="14">
        <v>0</v>
      </c>
      <c r="I196" s="64">
        <f t="shared" si="8"/>
        <v>-30760.13</v>
      </c>
    </row>
    <row r="197" spans="1:9" x14ac:dyDescent="0.25">
      <c r="A197" s="14">
        <v>3297</v>
      </c>
      <c r="B197" s="14">
        <v>0</v>
      </c>
      <c r="C197" s="14">
        <v>-265330.86</v>
      </c>
      <c r="D197" s="14">
        <v>0</v>
      </c>
      <c r="E197" s="63">
        <f t="shared" si="7"/>
        <v>-265330.86</v>
      </c>
      <c r="F197" s="14">
        <v>-42983.66</v>
      </c>
      <c r="G197" s="14"/>
      <c r="H197" s="14">
        <v>-45000</v>
      </c>
      <c r="I197" s="64">
        <f t="shared" si="8"/>
        <v>-87983.66</v>
      </c>
    </row>
    <row r="198" spans="1:9" x14ac:dyDescent="0.25">
      <c r="A198" s="14">
        <v>3298</v>
      </c>
      <c r="B198" s="14">
        <v>0</v>
      </c>
      <c r="C198" s="14">
        <v>-28183.200000000001</v>
      </c>
      <c r="D198" s="14">
        <v>0</v>
      </c>
      <c r="E198" s="63">
        <f t="shared" si="7"/>
        <v>-28183.200000000001</v>
      </c>
      <c r="F198" s="14">
        <v>0</v>
      </c>
      <c r="G198" s="14"/>
      <c r="H198" s="14">
        <v>0</v>
      </c>
      <c r="I198" s="64">
        <f t="shared" si="8"/>
        <v>0</v>
      </c>
    </row>
    <row r="199" spans="1:9" x14ac:dyDescent="0.25">
      <c r="A199" s="14">
        <v>3299</v>
      </c>
      <c r="B199" s="14">
        <v>0</v>
      </c>
      <c r="C199" s="14">
        <v>-34093.65</v>
      </c>
      <c r="D199" s="14">
        <v>0</v>
      </c>
      <c r="E199" s="63">
        <f t="shared" si="7"/>
        <v>-34093.65</v>
      </c>
      <c r="F199" s="14">
        <v>-228.67</v>
      </c>
      <c r="G199" s="14"/>
      <c r="H199" s="14">
        <v>0</v>
      </c>
      <c r="I199" s="64">
        <f t="shared" si="8"/>
        <v>-228.67</v>
      </c>
    </row>
    <row r="200" spans="1:9" x14ac:dyDescent="0.25">
      <c r="A200" s="14">
        <v>3303</v>
      </c>
      <c r="B200" s="14">
        <v>0</v>
      </c>
      <c r="C200" s="14">
        <v>-9266.57</v>
      </c>
      <c r="D200" s="14">
        <v>0</v>
      </c>
      <c r="E200" s="63">
        <f t="shared" si="7"/>
        <v>-9266.57</v>
      </c>
      <c r="F200" s="14">
        <v>-1980.86</v>
      </c>
      <c r="G200" s="14"/>
      <c r="H200" s="14">
        <v>0</v>
      </c>
      <c r="I200" s="64">
        <f t="shared" si="8"/>
        <v>-1980.86</v>
      </c>
    </row>
    <row r="201" spans="1:9" x14ac:dyDescent="0.25">
      <c r="A201" s="14">
        <v>3307</v>
      </c>
      <c r="B201" s="14">
        <v>0</v>
      </c>
      <c r="C201" s="14">
        <v>-36670.21</v>
      </c>
      <c r="D201" s="14">
        <v>0</v>
      </c>
      <c r="E201" s="63">
        <f t="shared" si="7"/>
        <v>-36670.21</v>
      </c>
      <c r="F201" s="14">
        <v>-8368.49</v>
      </c>
      <c r="G201" s="14"/>
      <c r="H201" s="14">
        <v>-3692.45</v>
      </c>
      <c r="I201" s="64">
        <f t="shared" si="8"/>
        <v>-12060.939999999999</v>
      </c>
    </row>
    <row r="202" spans="1:9" x14ac:dyDescent="0.25">
      <c r="A202" s="14">
        <v>3308</v>
      </c>
      <c r="B202" s="14">
        <v>0</v>
      </c>
      <c r="C202" s="14">
        <v>-74399.98</v>
      </c>
      <c r="D202" s="14">
        <v>0</v>
      </c>
      <c r="E202" s="63">
        <f t="shared" si="7"/>
        <v>-74399.98</v>
      </c>
      <c r="F202" s="14">
        <v>-17342.599999999999</v>
      </c>
      <c r="G202" s="14"/>
      <c r="H202" s="14">
        <v>0</v>
      </c>
      <c r="I202" s="64">
        <f t="shared" si="8"/>
        <v>-17342.599999999999</v>
      </c>
    </row>
    <row r="203" spans="1:9" x14ac:dyDescent="0.25">
      <c r="A203" s="14">
        <v>3309</v>
      </c>
      <c r="B203" s="14">
        <v>0</v>
      </c>
      <c r="C203" s="14">
        <v>-75765.94</v>
      </c>
      <c r="D203" s="14">
        <v>0</v>
      </c>
      <c r="E203" s="63">
        <f t="shared" si="7"/>
        <v>-75765.94</v>
      </c>
      <c r="F203" s="14">
        <v>0</v>
      </c>
      <c r="G203" s="14"/>
      <c r="H203" s="14">
        <v>0</v>
      </c>
      <c r="I203" s="64">
        <f t="shared" si="8"/>
        <v>0</v>
      </c>
    </row>
    <row r="204" spans="1:9" x14ac:dyDescent="0.25">
      <c r="A204" s="14">
        <v>3312</v>
      </c>
      <c r="B204" s="14">
        <v>-26713.37</v>
      </c>
      <c r="C204" s="14">
        <v>-130526.42</v>
      </c>
      <c r="D204" s="14">
        <v>0</v>
      </c>
      <c r="E204" s="63">
        <f t="shared" si="7"/>
        <v>-157239.79</v>
      </c>
      <c r="F204" s="14">
        <v>-6166.8</v>
      </c>
      <c r="G204" s="14"/>
      <c r="H204" s="14">
        <v>-12.06</v>
      </c>
      <c r="I204" s="64">
        <f t="shared" si="8"/>
        <v>-6178.8600000000006</v>
      </c>
    </row>
    <row r="205" spans="1:9" x14ac:dyDescent="0.25">
      <c r="A205" s="14">
        <v>3314</v>
      </c>
      <c r="B205" s="14">
        <v>0</v>
      </c>
      <c r="C205" s="14">
        <v>-50570.28</v>
      </c>
      <c r="D205" s="14">
        <v>0</v>
      </c>
      <c r="E205" s="63">
        <f t="shared" si="7"/>
        <v>-50570.28</v>
      </c>
      <c r="F205" s="14">
        <v>-6027.2</v>
      </c>
      <c r="G205" s="14"/>
      <c r="H205" s="14">
        <v>0</v>
      </c>
      <c r="I205" s="64">
        <f t="shared" si="8"/>
        <v>-6027.2</v>
      </c>
    </row>
    <row r="206" spans="1:9" x14ac:dyDescent="0.25">
      <c r="A206" s="14">
        <v>3317</v>
      </c>
      <c r="B206" s="14">
        <v>0</v>
      </c>
      <c r="C206" s="14">
        <v>-160353.22</v>
      </c>
      <c r="D206" s="14">
        <v>0</v>
      </c>
      <c r="E206" s="63">
        <f t="shared" si="7"/>
        <v>-160353.22</v>
      </c>
      <c r="F206" s="14">
        <v>-3315.44</v>
      </c>
      <c r="G206" s="14"/>
      <c r="H206" s="14">
        <v>0</v>
      </c>
      <c r="I206" s="64">
        <f t="shared" si="8"/>
        <v>-3315.44</v>
      </c>
    </row>
    <row r="207" spans="1:9" x14ac:dyDescent="0.25">
      <c r="A207" s="14">
        <v>3318</v>
      </c>
      <c r="B207" s="14">
        <v>0</v>
      </c>
      <c r="C207" s="14">
        <v>-68949.75</v>
      </c>
      <c r="D207" s="14">
        <v>0</v>
      </c>
      <c r="E207" s="63">
        <f t="shared" si="7"/>
        <v>-68949.75</v>
      </c>
      <c r="F207" s="14">
        <v>-5996.02</v>
      </c>
      <c r="G207" s="14"/>
      <c r="H207" s="14">
        <v>0</v>
      </c>
      <c r="I207" s="64">
        <f t="shared" si="8"/>
        <v>-5996.02</v>
      </c>
    </row>
    <row r="208" spans="1:9" x14ac:dyDescent="0.25">
      <c r="A208" s="14">
        <v>3320</v>
      </c>
      <c r="B208" s="14">
        <v>0</v>
      </c>
      <c r="C208" s="14">
        <v>-17727.13</v>
      </c>
      <c r="D208" s="14">
        <v>0</v>
      </c>
      <c r="E208" s="63">
        <f t="shared" si="7"/>
        <v>-17727.13</v>
      </c>
      <c r="F208" s="14">
        <v>-15352.44</v>
      </c>
      <c r="G208" s="14"/>
      <c r="H208" s="14">
        <v>0</v>
      </c>
      <c r="I208" s="64">
        <f t="shared" si="8"/>
        <v>-15352.44</v>
      </c>
    </row>
    <row r="209" spans="1:9" x14ac:dyDescent="0.25">
      <c r="A209" s="14">
        <v>3322</v>
      </c>
      <c r="B209" s="14">
        <v>-15480</v>
      </c>
      <c r="C209" s="14">
        <v>-117575.5</v>
      </c>
      <c r="D209" s="14">
        <v>0</v>
      </c>
      <c r="E209" s="63">
        <f t="shared" si="7"/>
        <v>-133055.5</v>
      </c>
      <c r="F209" s="14">
        <v>-14611.6</v>
      </c>
      <c r="G209" s="14"/>
      <c r="H209" s="14">
        <v>0</v>
      </c>
      <c r="I209" s="64">
        <f t="shared" si="8"/>
        <v>-14611.6</v>
      </c>
    </row>
    <row r="210" spans="1:9" x14ac:dyDescent="0.25">
      <c r="A210" s="14">
        <v>3323</v>
      </c>
      <c r="B210" s="14">
        <v>0</v>
      </c>
      <c r="C210" s="14">
        <v>-41063.57</v>
      </c>
      <c r="D210" s="14">
        <v>0</v>
      </c>
      <c r="E210" s="63">
        <f t="shared" si="7"/>
        <v>-41063.57</v>
      </c>
      <c r="F210" s="14">
        <v>0</v>
      </c>
      <c r="G210" s="14"/>
      <c r="H210" s="14">
        <v>0</v>
      </c>
      <c r="I210" s="64">
        <f t="shared" si="8"/>
        <v>0</v>
      </c>
    </row>
    <row r="211" spans="1:9" x14ac:dyDescent="0.25">
      <c r="A211" s="14">
        <v>3325</v>
      </c>
      <c r="B211" s="14">
        <v>-3500</v>
      </c>
      <c r="C211" s="14">
        <v>-71383.83</v>
      </c>
      <c r="D211" s="14">
        <v>0</v>
      </c>
      <c r="E211" s="63">
        <f t="shared" si="7"/>
        <v>-74883.83</v>
      </c>
      <c r="F211" s="14">
        <v>-23023.33</v>
      </c>
      <c r="G211" s="14"/>
      <c r="H211" s="14">
        <v>0</v>
      </c>
      <c r="I211" s="64">
        <f t="shared" si="8"/>
        <v>-23023.33</v>
      </c>
    </row>
    <row r="212" spans="1:9" x14ac:dyDescent="0.25">
      <c r="A212" s="14">
        <v>3328</v>
      </c>
      <c r="B212" s="14">
        <v>0</v>
      </c>
      <c r="C212" s="14">
        <v>3709.64</v>
      </c>
      <c r="D212" s="14">
        <v>0</v>
      </c>
      <c r="E212" s="63">
        <f t="shared" si="7"/>
        <v>3709.64</v>
      </c>
      <c r="F212" s="14">
        <v>0</v>
      </c>
      <c r="G212" s="14"/>
      <c r="H212" s="14">
        <v>0</v>
      </c>
      <c r="I212" s="64">
        <f t="shared" si="8"/>
        <v>0</v>
      </c>
    </row>
    <row r="213" spans="1:9" x14ac:dyDescent="0.25">
      <c r="A213" s="14">
        <v>3332</v>
      </c>
      <c r="B213" s="14">
        <v>-132258.57</v>
      </c>
      <c r="C213" s="14">
        <v>0</v>
      </c>
      <c r="D213" s="14">
        <v>0</v>
      </c>
      <c r="E213" s="63">
        <f t="shared" si="7"/>
        <v>-132258.57</v>
      </c>
      <c r="F213" s="14">
        <v>0</v>
      </c>
      <c r="G213" s="14"/>
      <c r="H213" s="14">
        <v>0</v>
      </c>
      <c r="I213" s="64">
        <f t="shared" si="8"/>
        <v>0</v>
      </c>
    </row>
    <row r="214" spans="1:9" x14ac:dyDescent="0.25">
      <c r="A214" s="14">
        <v>3337</v>
      </c>
      <c r="B214" s="14">
        <v>0</v>
      </c>
      <c r="C214" s="14">
        <v>-95939.17</v>
      </c>
      <c r="D214" s="14">
        <v>0</v>
      </c>
      <c r="E214" s="63">
        <f t="shared" si="7"/>
        <v>-95939.17</v>
      </c>
      <c r="F214" s="14">
        <v>0</v>
      </c>
      <c r="G214" s="14"/>
      <c r="H214" s="14">
        <v>0</v>
      </c>
      <c r="I214" s="64">
        <f t="shared" si="8"/>
        <v>0</v>
      </c>
    </row>
    <row r="215" spans="1:9" x14ac:dyDescent="0.25">
      <c r="A215" s="14">
        <v>3338</v>
      </c>
      <c r="B215" s="14">
        <v>-260372.85</v>
      </c>
      <c r="C215" s="14">
        <v>0</v>
      </c>
      <c r="D215" s="14">
        <v>0</v>
      </c>
      <c r="E215" s="63">
        <f t="shared" si="7"/>
        <v>-260372.85</v>
      </c>
      <c r="F215" s="14">
        <v>914.38</v>
      </c>
      <c r="G215" s="14"/>
      <c r="H215" s="14">
        <v>0</v>
      </c>
      <c r="I215" s="64">
        <f t="shared" si="8"/>
        <v>914.38</v>
      </c>
    </row>
    <row r="216" spans="1:9" x14ac:dyDescent="0.25">
      <c r="A216" s="14">
        <v>3339</v>
      </c>
      <c r="B216" s="14">
        <v>-3649.36</v>
      </c>
      <c r="C216" s="14">
        <v>-31169.33</v>
      </c>
      <c r="D216" s="14">
        <v>0</v>
      </c>
      <c r="E216" s="63">
        <f t="shared" si="7"/>
        <v>-34818.69</v>
      </c>
      <c r="F216" s="14">
        <v>0</v>
      </c>
      <c r="G216" s="14"/>
      <c r="H216" s="14">
        <v>0</v>
      </c>
      <c r="I216" s="64">
        <f t="shared" si="8"/>
        <v>0</v>
      </c>
    </row>
    <row r="217" spans="1:9" x14ac:dyDescent="0.25">
      <c r="A217" s="14">
        <v>3340</v>
      </c>
      <c r="B217" s="14">
        <v>-181790.97</v>
      </c>
      <c r="C217" s="14">
        <v>0</v>
      </c>
      <c r="D217" s="14">
        <v>0</v>
      </c>
      <c r="E217" s="63">
        <f t="shared" si="7"/>
        <v>-181790.97</v>
      </c>
      <c r="F217" s="14">
        <v>-26052.43</v>
      </c>
      <c r="G217" s="14"/>
      <c r="H217" s="14">
        <v>0</v>
      </c>
      <c r="I217" s="64">
        <f t="shared" si="8"/>
        <v>-26052.43</v>
      </c>
    </row>
    <row r="218" spans="1:9" x14ac:dyDescent="0.25">
      <c r="A218" s="14">
        <v>3346</v>
      </c>
      <c r="B218" s="14">
        <v>0</v>
      </c>
      <c r="C218" s="14">
        <v>-46793.43</v>
      </c>
      <c r="D218" s="14">
        <v>0</v>
      </c>
      <c r="E218" s="63">
        <f t="shared" si="7"/>
        <v>-46793.43</v>
      </c>
      <c r="F218" s="14">
        <v>0</v>
      </c>
      <c r="G218" s="14"/>
      <c r="H218" s="14">
        <v>0</v>
      </c>
      <c r="I218" s="64">
        <f t="shared" si="8"/>
        <v>0</v>
      </c>
    </row>
    <row r="219" spans="1:9" x14ac:dyDescent="0.25">
      <c r="A219" s="14">
        <v>3347</v>
      </c>
      <c r="B219" s="14">
        <v>0</v>
      </c>
      <c r="C219" s="14">
        <v>-27048.37</v>
      </c>
      <c r="D219" s="14">
        <v>0</v>
      </c>
      <c r="E219" s="63">
        <f t="shared" si="7"/>
        <v>-27048.37</v>
      </c>
      <c r="F219" s="14">
        <v>15452.98</v>
      </c>
      <c r="G219" s="14"/>
      <c r="H219" s="14">
        <v>0</v>
      </c>
      <c r="I219" s="64">
        <f t="shared" si="8"/>
        <v>15452.98</v>
      </c>
    </row>
    <row r="220" spans="1:9" x14ac:dyDescent="0.25">
      <c r="A220" s="14">
        <v>3350</v>
      </c>
      <c r="B220" s="14">
        <v>0</v>
      </c>
      <c r="C220" s="14">
        <v>-62111.46</v>
      </c>
      <c r="D220" s="14">
        <v>0</v>
      </c>
      <c r="E220" s="63">
        <f t="shared" si="7"/>
        <v>-62111.46</v>
      </c>
      <c r="F220" s="14">
        <v>7375.04</v>
      </c>
      <c r="G220" s="14"/>
      <c r="H220" s="14">
        <v>0</v>
      </c>
      <c r="I220" s="64">
        <f t="shared" si="8"/>
        <v>7375.04</v>
      </c>
    </row>
    <row r="221" spans="1:9" x14ac:dyDescent="0.25">
      <c r="A221" s="14">
        <v>3351</v>
      </c>
      <c r="B221" s="14">
        <v>0</v>
      </c>
      <c r="C221" s="14">
        <v>-54385.67</v>
      </c>
      <c r="D221" s="14">
        <v>0</v>
      </c>
      <c r="E221" s="63">
        <f t="shared" si="7"/>
        <v>-54385.67</v>
      </c>
      <c r="F221" s="14">
        <v>0</v>
      </c>
      <c r="G221" s="14"/>
      <c r="H221" s="14">
        <v>0</v>
      </c>
      <c r="I221" s="64">
        <f t="shared" si="8"/>
        <v>0</v>
      </c>
    </row>
    <row r="222" spans="1:9" x14ac:dyDescent="0.25">
      <c r="A222" s="14">
        <v>3356</v>
      </c>
      <c r="B222" s="14">
        <v>-1137</v>
      </c>
      <c r="C222" s="14">
        <v>-108217.23</v>
      </c>
      <c r="D222" s="14">
        <v>0</v>
      </c>
      <c r="E222" s="63">
        <f t="shared" si="7"/>
        <v>-109354.23</v>
      </c>
      <c r="F222" s="14">
        <v>0</v>
      </c>
      <c r="G222" s="14"/>
      <c r="H222" s="14">
        <v>0</v>
      </c>
      <c r="I222" s="64">
        <f t="shared" si="8"/>
        <v>0</v>
      </c>
    </row>
    <row r="223" spans="1:9" x14ac:dyDescent="0.25">
      <c r="A223" s="14">
        <v>3360</v>
      </c>
      <c r="B223" s="14">
        <v>-332494.43</v>
      </c>
      <c r="C223" s="14">
        <v>0</v>
      </c>
      <c r="D223" s="14">
        <v>0</v>
      </c>
      <c r="E223" s="63">
        <f t="shared" si="7"/>
        <v>-332494.43</v>
      </c>
      <c r="F223" s="14">
        <v>0</v>
      </c>
      <c r="G223" s="14"/>
      <c r="H223" s="14">
        <v>0</v>
      </c>
      <c r="I223" s="64">
        <f t="shared" si="8"/>
        <v>0</v>
      </c>
    </row>
    <row r="224" spans="1:9" x14ac:dyDescent="0.25">
      <c r="A224" s="14">
        <v>3364</v>
      </c>
      <c r="B224" s="14">
        <v>0</v>
      </c>
      <c r="C224" s="14">
        <v>-89469.91</v>
      </c>
      <c r="D224" s="14">
        <v>0</v>
      </c>
      <c r="E224" s="63">
        <f t="shared" si="7"/>
        <v>-89469.91</v>
      </c>
      <c r="F224" s="14">
        <v>0</v>
      </c>
      <c r="G224" s="14"/>
      <c r="H224" s="14">
        <v>0</v>
      </c>
      <c r="I224" s="64">
        <f t="shared" si="8"/>
        <v>0</v>
      </c>
    </row>
    <row r="225" spans="1:9" x14ac:dyDescent="0.25">
      <c r="A225" s="14">
        <v>3373</v>
      </c>
      <c r="B225" s="14">
        <v>0</v>
      </c>
      <c r="C225" s="14">
        <v>-192953.74</v>
      </c>
      <c r="D225" s="14">
        <v>0</v>
      </c>
      <c r="E225" s="63">
        <f t="shared" si="7"/>
        <v>-192953.74</v>
      </c>
      <c r="F225" s="14">
        <v>7182.78</v>
      </c>
      <c r="G225" s="14"/>
      <c r="H225" s="14">
        <v>-7182.78</v>
      </c>
      <c r="I225" s="64">
        <f t="shared" si="8"/>
        <v>0</v>
      </c>
    </row>
    <row r="226" spans="1:9" x14ac:dyDescent="0.25">
      <c r="A226" s="14">
        <v>3722</v>
      </c>
      <c r="B226" s="14">
        <v>0</v>
      </c>
      <c r="C226" s="14">
        <v>-166036.14000000001</v>
      </c>
      <c r="D226" s="14">
        <v>0</v>
      </c>
      <c r="E226" s="63">
        <f t="shared" si="7"/>
        <v>-166036.14000000001</v>
      </c>
      <c r="F226" s="14">
        <v>0</v>
      </c>
      <c r="G226" s="14"/>
      <c r="H226" s="14">
        <v>0</v>
      </c>
      <c r="I226" s="64">
        <f t="shared" si="8"/>
        <v>0</v>
      </c>
    </row>
    <row r="227" spans="1:9" x14ac:dyDescent="0.25">
      <c r="A227" s="14">
        <v>3728</v>
      </c>
      <c r="B227" s="14">
        <v>0</v>
      </c>
      <c r="C227" s="14">
        <v>-114385.59</v>
      </c>
      <c r="D227" s="14">
        <v>0</v>
      </c>
      <c r="E227" s="63">
        <f t="shared" si="7"/>
        <v>-114385.59</v>
      </c>
      <c r="F227" s="14">
        <v>-34232.78</v>
      </c>
      <c r="G227" s="14"/>
      <c r="H227" s="14">
        <v>-247.36</v>
      </c>
      <c r="I227" s="64">
        <f t="shared" si="8"/>
        <v>-34480.14</v>
      </c>
    </row>
    <row r="228" spans="1:9" x14ac:dyDescent="0.25">
      <c r="A228" s="14">
        <v>3733</v>
      </c>
      <c r="B228" s="14">
        <v>0</v>
      </c>
      <c r="C228" s="14">
        <v>-38469.800000000003</v>
      </c>
      <c r="D228" s="14">
        <v>0</v>
      </c>
      <c r="E228" s="63">
        <f t="shared" si="7"/>
        <v>-38469.800000000003</v>
      </c>
      <c r="F228" s="14">
        <v>-5877.21</v>
      </c>
      <c r="G228" s="14"/>
      <c r="H228" s="14">
        <v>0</v>
      </c>
      <c r="I228" s="64">
        <f t="shared" si="8"/>
        <v>-5877.21</v>
      </c>
    </row>
    <row r="229" spans="1:9" x14ac:dyDescent="0.25">
      <c r="A229" s="14">
        <v>3749</v>
      </c>
      <c r="B229" s="14">
        <v>-134450.01999999999</v>
      </c>
      <c r="C229" s="14">
        <v>-152776.18</v>
      </c>
      <c r="D229" s="14">
        <v>0</v>
      </c>
      <c r="E229" s="63">
        <f t="shared" si="7"/>
        <v>-287226.19999999995</v>
      </c>
      <c r="F229" s="14">
        <v>-12752.83</v>
      </c>
      <c r="G229" s="14"/>
      <c r="H229" s="14">
        <v>0</v>
      </c>
      <c r="I229" s="64">
        <f t="shared" si="8"/>
        <v>-12752.83</v>
      </c>
    </row>
    <row r="230" spans="1:9" x14ac:dyDescent="0.25">
      <c r="A230" s="14">
        <v>3893</v>
      </c>
      <c r="B230" s="14">
        <v>0</v>
      </c>
      <c r="C230" s="14">
        <v>-117394.19</v>
      </c>
      <c r="D230" s="14">
        <v>0</v>
      </c>
      <c r="E230" s="63">
        <f t="shared" si="7"/>
        <v>-117394.19</v>
      </c>
      <c r="F230" s="14">
        <v>0</v>
      </c>
      <c r="G230" s="14"/>
      <c r="H230" s="14">
        <v>0</v>
      </c>
      <c r="I230" s="64">
        <f t="shared" si="8"/>
        <v>0</v>
      </c>
    </row>
    <row r="231" spans="1:9" x14ac:dyDescent="0.25">
      <c r="A231" s="14">
        <v>3896</v>
      </c>
      <c r="B231" s="14">
        <v>0</v>
      </c>
      <c r="C231" s="14">
        <v>-73029.41</v>
      </c>
      <c r="D231" s="14">
        <v>0</v>
      </c>
      <c r="E231" s="63">
        <f t="shared" si="7"/>
        <v>-73029.41</v>
      </c>
      <c r="F231" s="14">
        <v>0</v>
      </c>
      <c r="G231" s="14"/>
      <c r="H231" s="14">
        <v>0</v>
      </c>
      <c r="I231" s="64">
        <f t="shared" si="8"/>
        <v>0</v>
      </c>
    </row>
    <row r="232" spans="1:9" x14ac:dyDescent="0.25">
      <c r="A232" s="14">
        <v>3898</v>
      </c>
      <c r="B232" s="14">
        <v>0</v>
      </c>
      <c r="C232" s="14">
        <v>-236328.14</v>
      </c>
      <c r="D232" s="14">
        <v>0</v>
      </c>
      <c r="E232" s="63">
        <f t="shared" si="7"/>
        <v>-236328.14</v>
      </c>
      <c r="F232" s="14">
        <v>0</v>
      </c>
      <c r="G232" s="14"/>
      <c r="H232" s="14">
        <v>0</v>
      </c>
      <c r="I232" s="64">
        <f t="shared" si="8"/>
        <v>0</v>
      </c>
    </row>
    <row r="233" spans="1:9" x14ac:dyDescent="0.25">
      <c r="A233" s="14">
        <v>3902</v>
      </c>
      <c r="B233" s="14">
        <v>-3092.6</v>
      </c>
      <c r="C233" s="14">
        <v>-253497.21</v>
      </c>
      <c r="D233" s="14">
        <v>0</v>
      </c>
      <c r="E233" s="63">
        <f t="shared" si="7"/>
        <v>-256589.81</v>
      </c>
      <c r="F233" s="14">
        <v>-3206.99</v>
      </c>
      <c r="G233" s="14"/>
      <c r="H233" s="14">
        <v>0</v>
      </c>
      <c r="I233" s="64">
        <f t="shared" si="8"/>
        <v>-3206.99</v>
      </c>
    </row>
    <row r="234" spans="1:9" x14ac:dyDescent="0.25">
      <c r="A234" s="14">
        <v>3904</v>
      </c>
      <c r="B234" s="14">
        <v>0</v>
      </c>
      <c r="C234" s="14">
        <v>-288410.96000000002</v>
      </c>
      <c r="D234" s="14">
        <v>0</v>
      </c>
      <c r="E234" s="63">
        <f t="shared" si="7"/>
        <v>-288410.96000000002</v>
      </c>
      <c r="F234" s="14">
        <v>20373.5</v>
      </c>
      <c r="G234" s="14"/>
      <c r="H234" s="14">
        <v>0</v>
      </c>
      <c r="I234" s="64">
        <f t="shared" si="8"/>
        <v>20373.5</v>
      </c>
    </row>
    <row r="235" spans="1:9" x14ac:dyDescent="0.25">
      <c r="A235" s="14">
        <v>3906</v>
      </c>
      <c r="B235" s="14">
        <v>-173872.76</v>
      </c>
      <c r="C235" s="14">
        <v>0</v>
      </c>
      <c r="D235" s="14">
        <v>0</v>
      </c>
      <c r="E235" s="63">
        <f t="shared" si="7"/>
        <v>-173872.76</v>
      </c>
      <c r="F235" s="14">
        <v>-26983.68</v>
      </c>
      <c r="G235" s="14"/>
      <c r="H235" s="14">
        <v>0</v>
      </c>
      <c r="I235" s="64">
        <f t="shared" si="8"/>
        <v>-26983.68</v>
      </c>
    </row>
    <row r="236" spans="1:9" x14ac:dyDescent="0.25">
      <c r="A236" s="14">
        <v>3907</v>
      </c>
      <c r="B236" s="14">
        <v>0</v>
      </c>
      <c r="C236" s="14">
        <v>-380683.02</v>
      </c>
      <c r="D236" s="14">
        <v>0</v>
      </c>
      <c r="E236" s="63">
        <f t="shared" si="7"/>
        <v>-380683.02</v>
      </c>
      <c r="F236" s="14">
        <v>0</v>
      </c>
      <c r="G236" s="14"/>
      <c r="H236" s="14">
        <v>0</v>
      </c>
      <c r="I236" s="64">
        <f t="shared" si="8"/>
        <v>0</v>
      </c>
    </row>
    <row r="237" spans="1:9" x14ac:dyDescent="0.25">
      <c r="A237" s="14">
        <v>3909</v>
      </c>
      <c r="B237" s="14">
        <v>-67965.63</v>
      </c>
      <c r="C237" s="14">
        <v>0</v>
      </c>
      <c r="D237" s="14">
        <v>0</v>
      </c>
      <c r="E237" s="63">
        <f t="shared" si="7"/>
        <v>-67965.63</v>
      </c>
      <c r="F237" s="14">
        <v>-63.17</v>
      </c>
      <c r="G237" s="14"/>
      <c r="H237" s="14">
        <v>0</v>
      </c>
      <c r="I237" s="64">
        <f t="shared" si="8"/>
        <v>-63.17</v>
      </c>
    </row>
    <row r="238" spans="1:9" x14ac:dyDescent="0.25">
      <c r="A238" s="14">
        <v>3910</v>
      </c>
      <c r="B238" s="14">
        <v>-10340</v>
      </c>
      <c r="C238" s="14">
        <v>-84220.05</v>
      </c>
      <c r="D238" s="14">
        <v>-8391.4</v>
      </c>
      <c r="E238" s="63">
        <f t="shared" si="7"/>
        <v>-102951.45</v>
      </c>
      <c r="F238" s="14">
        <v>0</v>
      </c>
      <c r="G238" s="14"/>
      <c r="H238" s="14">
        <v>0</v>
      </c>
      <c r="I238" s="64">
        <f t="shared" si="8"/>
        <v>0</v>
      </c>
    </row>
    <row r="239" spans="1:9" x14ac:dyDescent="0.25">
      <c r="A239" s="14">
        <v>3916</v>
      </c>
      <c r="B239" s="14">
        <v>0</v>
      </c>
      <c r="C239" s="14">
        <v>-86310.75</v>
      </c>
      <c r="D239" s="14">
        <v>0</v>
      </c>
      <c r="E239" s="63">
        <f t="shared" si="7"/>
        <v>-86310.75</v>
      </c>
      <c r="F239" s="14">
        <v>0</v>
      </c>
      <c r="G239" s="14"/>
      <c r="H239" s="14">
        <v>0</v>
      </c>
      <c r="I239" s="64">
        <f t="shared" si="8"/>
        <v>0</v>
      </c>
    </row>
    <row r="240" spans="1:9" x14ac:dyDescent="0.25">
      <c r="A240" s="14">
        <v>3917</v>
      </c>
      <c r="B240" s="14">
        <v>0</v>
      </c>
      <c r="C240" s="14">
        <v>-506402.81</v>
      </c>
      <c r="D240" s="14">
        <v>0</v>
      </c>
      <c r="E240" s="63">
        <f t="shared" si="7"/>
        <v>-506402.81</v>
      </c>
      <c r="F240" s="14">
        <v>-15503.38</v>
      </c>
      <c r="G240" s="14"/>
      <c r="H240" s="14">
        <v>0</v>
      </c>
      <c r="I240" s="64">
        <f t="shared" si="8"/>
        <v>-15503.38</v>
      </c>
    </row>
    <row r="241" spans="1:9" x14ac:dyDescent="0.25">
      <c r="A241" s="14">
        <v>3920</v>
      </c>
      <c r="B241" s="14">
        <v>-7160</v>
      </c>
      <c r="C241" s="14">
        <v>-95782.57</v>
      </c>
      <c r="D241" s="14">
        <v>0</v>
      </c>
      <c r="E241" s="63">
        <f t="shared" si="7"/>
        <v>-102942.57</v>
      </c>
      <c r="F241" s="14">
        <v>-2164.46</v>
      </c>
      <c r="G241" s="14"/>
      <c r="H241" s="14">
        <v>0</v>
      </c>
      <c r="I241" s="64">
        <f t="shared" si="8"/>
        <v>-2164.46</v>
      </c>
    </row>
    <row r="242" spans="1:9" x14ac:dyDescent="0.25">
      <c r="A242" s="14">
        <v>4026</v>
      </c>
      <c r="B242" s="14">
        <v>0</v>
      </c>
      <c r="C242" s="14">
        <v>-339431.89</v>
      </c>
      <c r="D242" s="14">
        <v>0</v>
      </c>
      <c r="E242" s="63">
        <f t="shared" ref="E242:E292" si="9">SUM(B242:D242)</f>
        <v>-339431.89</v>
      </c>
      <c r="F242" s="14">
        <v>0</v>
      </c>
      <c r="G242" s="14"/>
      <c r="H242" s="14">
        <v>0</v>
      </c>
      <c r="I242" s="64">
        <f t="shared" ref="I242:I292" si="10">SUM(F242:H242)</f>
        <v>0</v>
      </c>
    </row>
    <row r="243" spans="1:9" x14ac:dyDescent="0.25">
      <c r="A243" s="14">
        <v>4040</v>
      </c>
      <c r="B243" s="14">
        <v>-681715.09</v>
      </c>
      <c r="C243" s="14">
        <v>0</v>
      </c>
      <c r="D243" s="14">
        <v>0</v>
      </c>
      <c r="E243" s="63">
        <f t="shared" si="9"/>
        <v>-681715.09</v>
      </c>
      <c r="F243" s="14">
        <v>136040.57</v>
      </c>
      <c r="G243" s="14"/>
      <c r="H243" s="14">
        <v>0</v>
      </c>
      <c r="I243" s="64">
        <f t="shared" si="10"/>
        <v>136040.57</v>
      </c>
    </row>
    <row r="244" spans="1:9" x14ac:dyDescent="0.25">
      <c r="A244" s="14">
        <v>4043</v>
      </c>
      <c r="B244" s="14">
        <v>0</v>
      </c>
      <c r="C244" s="14">
        <v>-245726.74</v>
      </c>
      <c r="D244" s="14">
        <v>0</v>
      </c>
      <c r="E244" s="63">
        <f t="shared" si="9"/>
        <v>-245726.74</v>
      </c>
      <c r="F244" s="14">
        <v>0</v>
      </c>
      <c r="G244" s="14"/>
      <c r="H244" s="14">
        <v>-27306.57</v>
      </c>
      <c r="I244" s="64">
        <f t="shared" si="10"/>
        <v>-27306.57</v>
      </c>
    </row>
    <row r="245" spans="1:9" x14ac:dyDescent="0.25">
      <c r="A245" s="14">
        <v>4045</v>
      </c>
      <c r="B245" s="14">
        <v>-716939.75</v>
      </c>
      <c r="C245" s="14">
        <v>-845829.52</v>
      </c>
      <c r="D245" s="14">
        <v>0</v>
      </c>
      <c r="E245" s="63">
        <f t="shared" si="9"/>
        <v>-1562769.27</v>
      </c>
      <c r="F245" s="14">
        <v>660046.69999999995</v>
      </c>
      <c r="G245" s="14"/>
      <c r="H245" s="14">
        <v>0</v>
      </c>
      <c r="I245" s="64">
        <f t="shared" si="10"/>
        <v>660046.69999999995</v>
      </c>
    </row>
    <row r="246" spans="1:9" x14ac:dyDescent="0.25">
      <c r="A246" s="14">
        <v>4109</v>
      </c>
      <c r="B246" s="14">
        <v>0</v>
      </c>
      <c r="C246" s="14">
        <v>-178277.69</v>
      </c>
      <c r="D246" s="14">
        <v>0</v>
      </c>
      <c r="E246" s="63">
        <f t="shared" si="9"/>
        <v>-178277.69</v>
      </c>
      <c r="F246" s="14">
        <v>-4170.2700000000004</v>
      </c>
      <c r="G246" s="14"/>
      <c r="H246" s="14">
        <v>0</v>
      </c>
      <c r="I246" s="64">
        <f t="shared" si="10"/>
        <v>-4170.2700000000004</v>
      </c>
    </row>
    <row r="247" spans="1:9" x14ac:dyDescent="0.25">
      <c r="A247" s="14">
        <v>4522</v>
      </c>
      <c r="B247" s="14">
        <v>-159160.57999999999</v>
      </c>
      <c r="C247" s="14">
        <v>-665822.31000000006</v>
      </c>
      <c r="D247" s="14">
        <v>0</v>
      </c>
      <c r="E247" s="63">
        <f t="shared" si="9"/>
        <v>-824982.89</v>
      </c>
      <c r="F247" s="14">
        <v>0</v>
      </c>
      <c r="G247" s="14"/>
      <c r="H247" s="14">
        <v>0</v>
      </c>
      <c r="I247" s="64">
        <f t="shared" si="10"/>
        <v>0</v>
      </c>
    </row>
    <row r="248" spans="1:9" x14ac:dyDescent="0.25">
      <c r="A248" s="14">
        <v>4523</v>
      </c>
      <c r="B248" s="14">
        <v>-2176004.1</v>
      </c>
      <c r="C248" s="14">
        <v>-592640.81000000006</v>
      </c>
      <c r="D248" s="14">
        <v>0</v>
      </c>
      <c r="E248" s="63">
        <f t="shared" si="9"/>
        <v>-2768644.91</v>
      </c>
      <c r="F248" s="14">
        <v>-283191.31</v>
      </c>
      <c r="G248" s="14"/>
      <c r="H248" s="14">
        <v>-245815.41</v>
      </c>
      <c r="I248" s="64">
        <f t="shared" si="10"/>
        <v>-529006.72</v>
      </c>
    </row>
    <row r="249" spans="1:9" x14ac:dyDescent="0.25">
      <c r="A249" s="14">
        <v>4534</v>
      </c>
      <c r="B249" s="14">
        <v>-386650.65</v>
      </c>
      <c r="C249" s="14">
        <v>-605451.86</v>
      </c>
      <c r="D249" s="14">
        <v>0</v>
      </c>
      <c r="E249" s="63">
        <f t="shared" si="9"/>
        <v>-992102.51</v>
      </c>
      <c r="F249" s="14">
        <v>0</v>
      </c>
      <c r="G249" s="14"/>
      <c r="H249" s="14">
        <v>0</v>
      </c>
      <c r="I249" s="64">
        <f t="shared" si="10"/>
        <v>0</v>
      </c>
    </row>
    <row r="250" spans="1:9" x14ac:dyDescent="0.25">
      <c r="A250" s="14">
        <v>4622</v>
      </c>
      <c r="B250" s="14">
        <v>-9397.66</v>
      </c>
      <c r="C250" s="14">
        <v>-104721.39</v>
      </c>
      <c r="D250" s="14">
        <v>0</v>
      </c>
      <c r="E250" s="63">
        <f t="shared" si="9"/>
        <v>-114119.05</v>
      </c>
      <c r="F250" s="14">
        <v>-317649.15000000002</v>
      </c>
      <c r="G250" s="14"/>
      <c r="H250" s="14">
        <v>-14212.02</v>
      </c>
      <c r="I250" s="64">
        <f t="shared" si="10"/>
        <v>-331861.17000000004</v>
      </c>
    </row>
    <row r="251" spans="1:9" x14ac:dyDescent="0.25">
      <c r="A251" s="14">
        <v>5200</v>
      </c>
      <c r="B251" s="14">
        <v>-58331.4</v>
      </c>
      <c r="C251" s="14">
        <v>-212245.8</v>
      </c>
      <c r="D251" s="14">
        <v>0</v>
      </c>
      <c r="E251" s="63">
        <f t="shared" si="9"/>
        <v>-270577.2</v>
      </c>
      <c r="F251" s="14">
        <v>-25629.3</v>
      </c>
      <c r="G251" s="14"/>
      <c r="H251" s="14">
        <v>0</v>
      </c>
      <c r="I251" s="64">
        <f t="shared" si="10"/>
        <v>-25629.3</v>
      </c>
    </row>
    <row r="252" spans="1:9" x14ac:dyDescent="0.25">
      <c r="A252" s="14">
        <v>5201</v>
      </c>
      <c r="B252" s="14">
        <v>-80353.490000000005</v>
      </c>
      <c r="C252" s="14">
        <v>127936.49</v>
      </c>
      <c r="D252" s="14">
        <v>-312730.52</v>
      </c>
      <c r="E252" s="63">
        <f t="shared" si="9"/>
        <v>-265147.52000000002</v>
      </c>
      <c r="F252" s="14">
        <v>-6981.25</v>
      </c>
      <c r="G252" s="14"/>
      <c r="H252" s="14">
        <v>0</v>
      </c>
      <c r="I252" s="64">
        <f t="shared" si="10"/>
        <v>-6981.25</v>
      </c>
    </row>
    <row r="253" spans="1:9" x14ac:dyDescent="0.25">
      <c r="A253" s="14">
        <v>5203</v>
      </c>
      <c r="B253" s="14">
        <v>-34776.959999999999</v>
      </c>
      <c r="C253" s="14">
        <v>0</v>
      </c>
      <c r="D253" s="14">
        <v>0</v>
      </c>
      <c r="E253" s="63">
        <f t="shared" si="9"/>
        <v>-34776.959999999999</v>
      </c>
      <c r="F253" s="14">
        <v>-3017.7</v>
      </c>
      <c r="G253" s="14"/>
      <c r="H253" s="14">
        <v>0</v>
      </c>
      <c r="I253" s="64">
        <f t="shared" si="10"/>
        <v>-3017.7</v>
      </c>
    </row>
    <row r="254" spans="1:9" x14ac:dyDescent="0.25">
      <c r="A254" s="14">
        <v>5206</v>
      </c>
      <c r="B254" s="14">
        <v>0</v>
      </c>
      <c r="C254" s="14">
        <v>-142167.95000000001</v>
      </c>
      <c r="D254" s="14">
        <v>0</v>
      </c>
      <c r="E254" s="63">
        <f t="shared" si="9"/>
        <v>-142167.95000000001</v>
      </c>
      <c r="F254" s="14">
        <v>-9477.02</v>
      </c>
      <c r="G254" s="14"/>
      <c r="H254" s="14">
        <v>0</v>
      </c>
      <c r="I254" s="64">
        <f t="shared" si="10"/>
        <v>-9477.02</v>
      </c>
    </row>
    <row r="255" spans="1:9" x14ac:dyDescent="0.25">
      <c r="A255" s="14">
        <v>5207</v>
      </c>
      <c r="B255" s="14">
        <v>-10509</v>
      </c>
      <c r="C255" s="14">
        <v>-160970.04999999999</v>
      </c>
      <c r="D255" s="14">
        <v>0</v>
      </c>
      <c r="E255" s="63">
        <f t="shared" si="9"/>
        <v>-171479.05</v>
      </c>
      <c r="F255" s="14">
        <v>0</v>
      </c>
      <c r="G255" s="14"/>
      <c r="H255" s="14">
        <v>0</v>
      </c>
      <c r="I255" s="64">
        <f t="shared" si="10"/>
        <v>0</v>
      </c>
    </row>
    <row r="256" spans="1:9" x14ac:dyDescent="0.25">
      <c r="A256" s="14">
        <v>5212</v>
      </c>
      <c r="B256" s="14">
        <v>0</v>
      </c>
      <c r="C256" s="14">
        <v>-126806.44</v>
      </c>
      <c r="D256" s="14">
        <v>0</v>
      </c>
      <c r="E256" s="63">
        <f t="shared" si="9"/>
        <v>-126806.44</v>
      </c>
      <c r="F256" s="14">
        <v>-2089.9299999999998</v>
      </c>
      <c r="G256" s="14"/>
      <c r="H256" s="14">
        <v>0</v>
      </c>
      <c r="I256" s="64">
        <f t="shared" si="10"/>
        <v>-2089.9299999999998</v>
      </c>
    </row>
    <row r="257" spans="1:9" x14ac:dyDescent="0.25">
      <c r="A257" s="14">
        <v>5213</v>
      </c>
      <c r="B257" s="14">
        <v>0</v>
      </c>
      <c r="C257" s="14">
        <v>-239828.29</v>
      </c>
      <c r="D257" s="14">
        <v>0</v>
      </c>
      <c r="E257" s="63">
        <f t="shared" si="9"/>
        <v>-239828.29</v>
      </c>
      <c r="F257" s="14">
        <v>-10949.66</v>
      </c>
      <c r="G257" s="14"/>
      <c r="H257" s="14">
        <v>0</v>
      </c>
      <c r="I257" s="64">
        <f t="shared" si="10"/>
        <v>-10949.66</v>
      </c>
    </row>
    <row r="258" spans="1:9" x14ac:dyDescent="0.25">
      <c r="A258" s="14">
        <v>5214</v>
      </c>
      <c r="B258" s="14">
        <v>0</v>
      </c>
      <c r="C258" s="14">
        <v>-230216.95999999999</v>
      </c>
      <c r="D258" s="14">
        <v>0</v>
      </c>
      <c r="E258" s="63">
        <f t="shared" si="9"/>
        <v>-230216.95999999999</v>
      </c>
      <c r="F258" s="14">
        <v>-5540.78</v>
      </c>
      <c r="G258" s="14"/>
      <c r="H258" s="14">
        <v>0</v>
      </c>
      <c r="I258" s="64">
        <f t="shared" si="10"/>
        <v>-5540.78</v>
      </c>
    </row>
    <row r="259" spans="1:9" x14ac:dyDescent="0.25">
      <c r="A259" s="14">
        <v>5218</v>
      </c>
      <c r="B259" s="14">
        <v>-36744.92</v>
      </c>
      <c r="C259" s="14">
        <v>-197724.45</v>
      </c>
      <c r="D259" s="14">
        <v>0</v>
      </c>
      <c r="E259" s="63">
        <f t="shared" si="9"/>
        <v>-234469.37</v>
      </c>
      <c r="F259" s="14">
        <v>0</v>
      </c>
      <c r="G259" s="14"/>
      <c r="H259" s="14">
        <v>0</v>
      </c>
      <c r="I259" s="64">
        <f t="shared" si="10"/>
        <v>0</v>
      </c>
    </row>
    <row r="260" spans="1:9" x14ac:dyDescent="0.25">
      <c r="A260" s="14">
        <v>5221</v>
      </c>
      <c r="B260" s="14">
        <v>-14000</v>
      </c>
      <c r="C260" s="14">
        <v>-178303.96</v>
      </c>
      <c r="D260" s="14">
        <v>0</v>
      </c>
      <c r="E260" s="63">
        <f t="shared" si="9"/>
        <v>-192303.96</v>
      </c>
      <c r="F260" s="14">
        <v>-6348.34</v>
      </c>
      <c r="G260" s="14"/>
      <c r="H260" s="14">
        <v>-4000</v>
      </c>
      <c r="I260" s="64">
        <f t="shared" si="10"/>
        <v>-10348.34</v>
      </c>
    </row>
    <row r="261" spans="1:9" x14ac:dyDescent="0.25">
      <c r="A261" s="14">
        <v>5223</v>
      </c>
      <c r="B261" s="14">
        <v>0</v>
      </c>
      <c r="C261" s="14">
        <v>-40778.730000000003</v>
      </c>
      <c r="D261" s="14">
        <v>0</v>
      </c>
      <c r="E261" s="63">
        <f t="shared" si="9"/>
        <v>-40778.730000000003</v>
      </c>
      <c r="F261" s="14">
        <v>0</v>
      </c>
      <c r="G261" s="14"/>
      <c r="H261" s="14">
        <v>0</v>
      </c>
      <c r="I261" s="64">
        <f t="shared" si="10"/>
        <v>0</v>
      </c>
    </row>
    <row r="262" spans="1:9" x14ac:dyDescent="0.25">
      <c r="A262" s="14">
        <v>5225</v>
      </c>
      <c r="B262" s="14">
        <v>0</v>
      </c>
      <c r="C262" s="14">
        <v>-100599.67</v>
      </c>
      <c r="D262" s="14">
        <v>0</v>
      </c>
      <c r="E262" s="63">
        <f t="shared" si="9"/>
        <v>-100599.67</v>
      </c>
      <c r="F262" s="14">
        <v>-6740.05</v>
      </c>
      <c r="G262" s="14"/>
      <c r="H262" s="14">
        <v>0</v>
      </c>
      <c r="I262" s="64">
        <f t="shared" si="10"/>
        <v>-6740.05</v>
      </c>
    </row>
    <row r="263" spans="1:9" x14ac:dyDescent="0.25">
      <c r="A263" s="14">
        <v>5226</v>
      </c>
      <c r="B263" s="14">
        <v>0</v>
      </c>
      <c r="C263" s="14">
        <v>-63616.07</v>
      </c>
      <c r="D263" s="14">
        <v>0</v>
      </c>
      <c r="E263" s="63">
        <f t="shared" si="9"/>
        <v>-63616.07</v>
      </c>
      <c r="F263" s="14">
        <v>-412.46</v>
      </c>
      <c r="G263" s="14"/>
      <c r="H263" s="14">
        <v>0</v>
      </c>
      <c r="I263" s="64">
        <f t="shared" si="10"/>
        <v>-412.46</v>
      </c>
    </row>
    <row r="264" spans="1:9" x14ac:dyDescent="0.25">
      <c r="A264" s="14">
        <v>5407</v>
      </c>
      <c r="B264" s="14">
        <v>0</v>
      </c>
      <c r="C264" s="14">
        <v>-80751.11</v>
      </c>
      <c r="D264" s="14">
        <v>0</v>
      </c>
      <c r="E264" s="63">
        <f t="shared" si="9"/>
        <v>-80751.11</v>
      </c>
      <c r="F264" s="14">
        <v>-832.91</v>
      </c>
      <c r="G264" s="14"/>
      <c r="H264" s="14">
        <v>0</v>
      </c>
      <c r="I264" s="64">
        <f t="shared" si="10"/>
        <v>-832.91</v>
      </c>
    </row>
    <row r="265" spans="1:9" x14ac:dyDescent="0.25">
      <c r="A265" s="14">
        <v>5412</v>
      </c>
      <c r="B265" s="14">
        <v>0</v>
      </c>
      <c r="C265" s="14">
        <v>-460324.19</v>
      </c>
      <c r="D265" s="14">
        <v>0</v>
      </c>
      <c r="E265" s="63">
        <f t="shared" si="9"/>
        <v>-460324.19</v>
      </c>
      <c r="F265" s="14">
        <v>835704.41</v>
      </c>
      <c r="G265" s="14"/>
      <c r="H265" s="14">
        <v>0</v>
      </c>
      <c r="I265" s="64">
        <f t="shared" si="10"/>
        <v>835704.41</v>
      </c>
    </row>
    <row r="266" spans="1:9" x14ac:dyDescent="0.25">
      <c r="A266" s="14">
        <v>5425</v>
      </c>
      <c r="B266" s="14">
        <v>0</v>
      </c>
      <c r="C266" s="14">
        <v>-306161.59999999998</v>
      </c>
      <c r="D266" s="14">
        <v>0</v>
      </c>
      <c r="E266" s="63">
        <f t="shared" si="9"/>
        <v>-306161.59999999998</v>
      </c>
      <c r="F266" s="14">
        <v>273740.99</v>
      </c>
      <c r="G266" s="14"/>
      <c r="H266" s="14">
        <v>0</v>
      </c>
      <c r="I266" s="64">
        <f t="shared" si="10"/>
        <v>273740.99</v>
      </c>
    </row>
    <row r="267" spans="1:9" x14ac:dyDescent="0.25">
      <c r="A267" s="14">
        <v>5426</v>
      </c>
      <c r="B267" s="14">
        <v>0</v>
      </c>
      <c r="C267" s="14">
        <v>-4261.2299999999996</v>
      </c>
      <c r="D267" s="14">
        <v>0</v>
      </c>
      <c r="E267" s="63">
        <f t="shared" si="9"/>
        <v>-4261.2299999999996</v>
      </c>
      <c r="F267" s="14">
        <v>0</v>
      </c>
      <c r="G267" s="14"/>
      <c r="H267" s="14">
        <v>0</v>
      </c>
      <c r="I267" s="64">
        <f t="shared" si="10"/>
        <v>0</v>
      </c>
    </row>
    <row r="268" spans="1:9" x14ac:dyDescent="0.25">
      <c r="A268" s="14">
        <v>5447</v>
      </c>
      <c r="B268" s="14">
        <v>-447691.95999999996</v>
      </c>
      <c r="C268" s="14">
        <v>-992390.9</v>
      </c>
      <c r="D268" s="14">
        <v>0</v>
      </c>
      <c r="E268" s="63">
        <f t="shared" si="9"/>
        <v>-1440082.8599999999</v>
      </c>
      <c r="F268" s="14">
        <v>-19459.36</v>
      </c>
      <c r="G268" s="14"/>
      <c r="H268" s="14">
        <v>0</v>
      </c>
      <c r="I268" s="64">
        <f t="shared" si="10"/>
        <v>-19459.36</v>
      </c>
    </row>
    <row r="269" spans="1:9" x14ac:dyDescent="0.25">
      <c r="A269" s="14">
        <v>5456</v>
      </c>
      <c r="B269" s="14">
        <v>-177537.28</v>
      </c>
      <c r="C269" s="14">
        <v>0</v>
      </c>
      <c r="D269" s="14">
        <v>0</v>
      </c>
      <c r="E269" s="63">
        <f t="shared" si="9"/>
        <v>-177537.28</v>
      </c>
      <c r="F269" s="14">
        <v>0</v>
      </c>
      <c r="G269" s="14"/>
      <c r="H269" s="14">
        <v>0</v>
      </c>
      <c r="I269" s="64">
        <f t="shared" si="10"/>
        <v>0</v>
      </c>
    </row>
    <row r="270" spans="1:9" x14ac:dyDescent="0.25">
      <c r="A270" s="14">
        <v>5459</v>
      </c>
      <c r="B270" s="14">
        <v>0</v>
      </c>
      <c r="C270" s="14">
        <v>-71314.73</v>
      </c>
      <c r="D270" s="14">
        <v>0</v>
      </c>
      <c r="E270" s="63">
        <f t="shared" si="9"/>
        <v>-71314.73</v>
      </c>
      <c r="F270" s="14">
        <v>0</v>
      </c>
      <c r="G270" s="14"/>
      <c r="H270" s="14">
        <v>0</v>
      </c>
      <c r="I270" s="64">
        <f t="shared" si="10"/>
        <v>0</v>
      </c>
    </row>
    <row r="271" spans="1:9" x14ac:dyDescent="0.25">
      <c r="A271" s="14">
        <v>5461</v>
      </c>
      <c r="B271" s="14">
        <v>-450000</v>
      </c>
      <c r="C271" s="14">
        <v>-359881.73</v>
      </c>
      <c r="D271" s="14">
        <v>0</v>
      </c>
      <c r="E271" s="63">
        <f t="shared" si="9"/>
        <v>-809881.73</v>
      </c>
      <c r="F271" s="14">
        <v>-80976.320000000007</v>
      </c>
      <c r="G271" s="14"/>
      <c r="H271" s="14">
        <v>0</v>
      </c>
      <c r="I271" s="64">
        <f t="shared" si="10"/>
        <v>-80976.320000000007</v>
      </c>
    </row>
    <row r="272" spans="1:9" x14ac:dyDescent="0.25">
      <c r="A272" s="14">
        <v>7002</v>
      </c>
      <c r="B272" s="14">
        <v>-59941</v>
      </c>
      <c r="C272" s="14">
        <v>-65637.53</v>
      </c>
      <c r="D272" s="14">
        <v>0</v>
      </c>
      <c r="E272" s="63">
        <f t="shared" si="9"/>
        <v>-125578.53</v>
      </c>
      <c r="F272" s="14">
        <v>777706.97</v>
      </c>
      <c r="G272" s="14"/>
      <c r="H272" s="14">
        <v>0</v>
      </c>
      <c r="I272" s="64">
        <f t="shared" si="10"/>
        <v>777706.97</v>
      </c>
    </row>
    <row r="273" spans="1:9" x14ac:dyDescent="0.25">
      <c r="A273" s="14">
        <v>7021</v>
      </c>
      <c r="B273" s="14">
        <v>-118824.31</v>
      </c>
      <c r="C273" s="14">
        <v>-520328.01</v>
      </c>
      <c r="D273" s="14">
        <v>0</v>
      </c>
      <c r="E273" s="63">
        <f t="shared" si="9"/>
        <v>-639152.32000000007</v>
      </c>
      <c r="F273" s="14">
        <v>0</v>
      </c>
      <c r="G273" s="14"/>
      <c r="H273" s="14">
        <v>0</v>
      </c>
      <c r="I273" s="64">
        <f t="shared" si="10"/>
        <v>0</v>
      </c>
    </row>
    <row r="274" spans="1:9" x14ac:dyDescent="0.25">
      <c r="A274" s="14">
        <v>7032</v>
      </c>
      <c r="B274" s="14">
        <v>0</v>
      </c>
      <c r="C274" s="14">
        <v>-247767.76</v>
      </c>
      <c r="D274" s="14">
        <v>0</v>
      </c>
      <c r="E274" s="63">
        <f t="shared" si="9"/>
        <v>-247767.76</v>
      </c>
      <c r="F274" s="14">
        <v>-929.41</v>
      </c>
      <c r="G274" s="14"/>
      <c r="H274" s="14">
        <v>0</v>
      </c>
      <c r="I274" s="64">
        <f t="shared" si="10"/>
        <v>-929.41</v>
      </c>
    </row>
    <row r="275" spans="1:9" x14ac:dyDescent="0.25">
      <c r="A275" s="14">
        <v>7033</v>
      </c>
      <c r="B275" s="14">
        <v>0</v>
      </c>
      <c r="C275" s="14">
        <v>-245496.6</v>
      </c>
      <c r="D275" s="14">
        <v>0</v>
      </c>
      <c r="E275" s="63">
        <f t="shared" si="9"/>
        <v>-245496.6</v>
      </c>
      <c r="F275" s="14">
        <v>-25705.47</v>
      </c>
      <c r="G275" s="14"/>
      <c r="H275" s="14">
        <v>0</v>
      </c>
      <c r="I275" s="64">
        <f t="shared" si="10"/>
        <v>-25705.47</v>
      </c>
    </row>
    <row r="276" spans="1:9" x14ac:dyDescent="0.25">
      <c r="A276" s="14">
        <v>7039</v>
      </c>
      <c r="B276" s="14">
        <v>-27579.42</v>
      </c>
      <c r="C276" s="14">
        <v>-804706.95</v>
      </c>
      <c r="D276" s="14">
        <v>0</v>
      </c>
      <c r="E276" s="63">
        <f t="shared" si="9"/>
        <v>-832286.37</v>
      </c>
      <c r="F276" s="14">
        <v>-37201.51</v>
      </c>
      <c r="G276" s="14"/>
      <c r="H276" s="14">
        <v>0</v>
      </c>
      <c r="I276" s="64">
        <f t="shared" si="10"/>
        <v>-37201.51</v>
      </c>
    </row>
    <row r="277" spans="1:9" x14ac:dyDescent="0.25">
      <c r="A277" s="14">
        <v>7040</v>
      </c>
      <c r="B277" s="14">
        <v>-31180</v>
      </c>
      <c r="C277" s="14">
        <v>-288878.28000000003</v>
      </c>
      <c r="D277" s="14">
        <v>0</v>
      </c>
      <c r="E277" s="63">
        <f t="shared" si="9"/>
        <v>-320058.28000000003</v>
      </c>
      <c r="F277" s="14">
        <v>26550.99</v>
      </c>
      <c r="G277" s="14"/>
      <c r="H277" s="14">
        <v>-141.79</v>
      </c>
      <c r="I277" s="64">
        <f t="shared" si="10"/>
        <v>26409.200000000001</v>
      </c>
    </row>
    <row r="278" spans="1:9" x14ac:dyDescent="0.25">
      <c r="A278" s="14">
        <v>7041</v>
      </c>
      <c r="B278" s="14">
        <v>0</v>
      </c>
      <c r="C278" s="14">
        <v>-603480.28</v>
      </c>
      <c r="D278" s="14">
        <v>0</v>
      </c>
      <c r="E278" s="63">
        <f t="shared" si="9"/>
        <v>-603480.28</v>
      </c>
      <c r="F278" s="14">
        <v>-10755.73</v>
      </c>
      <c r="G278" s="14"/>
      <c r="H278" s="14">
        <v>-90103.25</v>
      </c>
      <c r="I278" s="64">
        <f t="shared" si="10"/>
        <v>-100858.98</v>
      </c>
    </row>
    <row r="279" spans="1:9" x14ac:dyDescent="0.25">
      <c r="A279" s="14">
        <v>7043</v>
      </c>
      <c r="B279" s="14">
        <v>-500000</v>
      </c>
      <c r="C279" s="14">
        <v>-312744.98</v>
      </c>
      <c r="D279" s="14">
        <v>0</v>
      </c>
      <c r="E279" s="63">
        <f t="shared" si="9"/>
        <v>-812744.98</v>
      </c>
      <c r="F279" s="14">
        <v>-27815.119999999999</v>
      </c>
      <c r="G279" s="14"/>
      <c r="H279" s="14">
        <v>0</v>
      </c>
      <c r="I279" s="64">
        <f t="shared" si="10"/>
        <v>-27815.119999999999</v>
      </c>
    </row>
    <row r="280" spans="1:9" x14ac:dyDescent="0.25">
      <c r="A280" s="14">
        <v>7044</v>
      </c>
      <c r="B280" s="14">
        <v>0</v>
      </c>
      <c r="C280" s="14">
        <v>-18440.04</v>
      </c>
      <c r="D280" s="14">
        <v>0</v>
      </c>
      <c r="E280" s="63">
        <f t="shared" si="9"/>
        <v>-18440.04</v>
      </c>
      <c r="F280" s="14">
        <v>0</v>
      </c>
      <c r="G280" s="14"/>
      <c r="H280" s="14">
        <v>0</v>
      </c>
      <c r="I280" s="64">
        <f t="shared" si="10"/>
        <v>0</v>
      </c>
    </row>
    <row r="281" spans="1:9" x14ac:dyDescent="0.25">
      <c r="A281" s="14">
        <v>7045</v>
      </c>
      <c r="B281" s="14">
        <v>-107596.35</v>
      </c>
      <c r="C281" s="14">
        <v>-397017.45</v>
      </c>
      <c r="D281" s="14">
        <v>0</v>
      </c>
      <c r="E281" s="63">
        <f t="shared" si="9"/>
        <v>-504613.80000000005</v>
      </c>
      <c r="F281" s="14">
        <v>-22887.96</v>
      </c>
      <c r="G281" s="14"/>
      <c r="H281" s="14">
        <v>-3294.01</v>
      </c>
      <c r="I281" s="64">
        <f t="shared" si="10"/>
        <v>-26181.97</v>
      </c>
    </row>
    <row r="282" spans="1:9" x14ac:dyDescent="0.25">
      <c r="A282" s="14">
        <v>7051</v>
      </c>
      <c r="B282" s="14">
        <v>-364582.22</v>
      </c>
      <c r="C282" s="14">
        <v>-1023600.39</v>
      </c>
      <c r="D282" s="14">
        <v>0</v>
      </c>
      <c r="E282" s="63">
        <f t="shared" si="9"/>
        <v>-1388182.6099999999</v>
      </c>
      <c r="F282" s="14">
        <v>0</v>
      </c>
      <c r="G282" s="14"/>
      <c r="H282" s="14">
        <v>0</v>
      </c>
      <c r="I282" s="64">
        <f t="shared" si="10"/>
        <v>0</v>
      </c>
    </row>
    <row r="283" spans="1:9" x14ac:dyDescent="0.25">
      <c r="A283" s="14">
        <v>7052</v>
      </c>
      <c r="B283" s="14">
        <v>-2041822</v>
      </c>
      <c r="C283" s="14">
        <v>-570606.56999999995</v>
      </c>
      <c r="D283" s="14">
        <v>0</v>
      </c>
      <c r="E283" s="63">
        <f t="shared" si="9"/>
        <v>-2612428.5699999998</v>
      </c>
      <c r="F283" s="14">
        <v>-36097</v>
      </c>
      <c r="G283" s="14"/>
      <c r="H283" s="14">
        <v>0</v>
      </c>
      <c r="I283" s="64">
        <f t="shared" si="10"/>
        <v>-36097</v>
      </c>
    </row>
    <row r="284" spans="1:9" x14ac:dyDescent="0.25">
      <c r="A284" s="14">
        <v>7056</v>
      </c>
      <c r="B284" s="14">
        <v>-1578204</v>
      </c>
      <c r="C284" s="14">
        <v>-1489472.76</v>
      </c>
      <c r="D284" s="14">
        <v>0</v>
      </c>
      <c r="E284" s="63">
        <f t="shared" si="9"/>
        <v>-3067676.76</v>
      </c>
      <c r="F284" s="14">
        <v>0</v>
      </c>
      <c r="G284" s="14"/>
      <c r="H284" s="14">
        <v>0</v>
      </c>
      <c r="I284" s="64">
        <f t="shared" si="10"/>
        <v>0</v>
      </c>
    </row>
    <row r="285" spans="1:9" x14ac:dyDescent="0.25">
      <c r="A285" s="14">
        <v>7058</v>
      </c>
      <c r="B285" s="14">
        <v>-524133.75</v>
      </c>
      <c r="C285" s="14">
        <v>-567473.03</v>
      </c>
      <c r="D285" s="14">
        <v>0</v>
      </c>
      <c r="E285" s="63">
        <f t="shared" si="9"/>
        <v>-1091606.78</v>
      </c>
      <c r="F285" s="14">
        <v>-23217.71</v>
      </c>
      <c r="G285" s="14"/>
      <c r="H285" s="14">
        <v>-4824.29</v>
      </c>
      <c r="I285" s="64">
        <f t="shared" si="10"/>
        <v>-28042</v>
      </c>
    </row>
    <row r="286" spans="1:9" x14ac:dyDescent="0.25">
      <c r="A286" s="14">
        <v>7062</v>
      </c>
      <c r="B286" s="14">
        <v>-456294.37</v>
      </c>
      <c r="C286" s="14">
        <v>0</v>
      </c>
      <c r="D286" s="14">
        <v>0</v>
      </c>
      <c r="E286" s="63">
        <f t="shared" si="9"/>
        <v>-456294.37</v>
      </c>
      <c r="F286" s="14">
        <v>-15432.84</v>
      </c>
      <c r="G286" s="14"/>
      <c r="H286" s="14">
        <v>0</v>
      </c>
      <c r="I286" s="64">
        <f t="shared" si="10"/>
        <v>-15432.84</v>
      </c>
    </row>
    <row r="287" spans="1:9" x14ac:dyDescent="0.25">
      <c r="A287" s="14">
        <v>7063</v>
      </c>
      <c r="B287" s="14">
        <v>-3587.53</v>
      </c>
      <c r="C287" s="14">
        <v>-862922.7</v>
      </c>
      <c r="D287" s="14">
        <v>0</v>
      </c>
      <c r="E287" s="63">
        <f t="shared" si="9"/>
        <v>-866510.23</v>
      </c>
      <c r="F287" s="14">
        <v>0</v>
      </c>
      <c r="G287" s="14"/>
      <c r="H287" s="14">
        <v>0</v>
      </c>
      <c r="I287" s="64">
        <f t="shared" si="10"/>
        <v>0</v>
      </c>
    </row>
    <row r="288" spans="1:9" x14ac:dyDescent="0.25">
      <c r="A288" s="14">
        <v>7067</v>
      </c>
      <c r="B288" s="14">
        <v>-26424.98</v>
      </c>
      <c r="C288" s="14">
        <v>-261422.62</v>
      </c>
      <c r="D288" s="14">
        <v>0</v>
      </c>
      <c r="E288" s="63">
        <f t="shared" si="9"/>
        <v>-287847.59999999998</v>
      </c>
      <c r="F288" s="14">
        <v>-18725.439999999999</v>
      </c>
      <c r="G288" s="14"/>
      <c r="H288" s="14">
        <v>0</v>
      </c>
      <c r="I288" s="64">
        <f t="shared" si="10"/>
        <v>-18725.439999999999</v>
      </c>
    </row>
    <row r="289" spans="1:9" x14ac:dyDescent="0.25">
      <c r="A289" s="14">
        <v>7069</v>
      </c>
      <c r="B289" s="14">
        <v>-113000</v>
      </c>
      <c r="C289" s="14">
        <v>-619371.69999999995</v>
      </c>
      <c r="D289" s="14">
        <v>0</v>
      </c>
      <c r="E289" s="63">
        <f t="shared" si="9"/>
        <v>-732371.7</v>
      </c>
      <c r="F289" s="14">
        <v>-26625.119999999999</v>
      </c>
      <c r="G289" s="14"/>
      <c r="H289" s="14">
        <v>0</v>
      </c>
      <c r="I289" s="64">
        <f t="shared" si="10"/>
        <v>-26625.119999999999</v>
      </c>
    </row>
    <row r="290" spans="1:9" x14ac:dyDescent="0.25">
      <c r="A290" s="14">
        <v>7070</v>
      </c>
      <c r="B290" s="14">
        <v>0</v>
      </c>
      <c r="C290" s="14">
        <v>-380944.38</v>
      </c>
      <c r="D290" s="14">
        <v>0</v>
      </c>
      <c r="E290" s="63">
        <f t="shared" si="9"/>
        <v>-380944.38</v>
      </c>
      <c r="F290" s="14">
        <v>0</v>
      </c>
      <c r="G290" s="14"/>
      <c r="H290" s="14">
        <v>0</v>
      </c>
      <c r="I290" s="64">
        <f t="shared" si="10"/>
        <v>0</v>
      </c>
    </row>
    <row r="291" spans="1:9" x14ac:dyDescent="0.25">
      <c r="A291" s="14">
        <v>7072</v>
      </c>
      <c r="B291" s="14">
        <v>-527485</v>
      </c>
      <c r="C291" s="14">
        <v>0</v>
      </c>
      <c r="D291" s="14">
        <v>0</v>
      </c>
      <c r="E291" s="63">
        <f t="shared" si="9"/>
        <v>-527485</v>
      </c>
      <c r="F291" s="14">
        <v>-14503.9</v>
      </c>
      <c r="G291" s="14"/>
      <c r="H291" s="14">
        <v>0</v>
      </c>
      <c r="I291" s="64">
        <f t="shared" si="10"/>
        <v>-14503.9</v>
      </c>
    </row>
    <row r="292" spans="1:9" x14ac:dyDescent="0.25">
      <c r="A292" s="14">
        <v>7073</v>
      </c>
      <c r="B292" s="14">
        <v>-440144.57</v>
      </c>
      <c r="C292" s="14">
        <v>0</v>
      </c>
      <c r="D292" s="14">
        <v>0</v>
      </c>
      <c r="E292" s="63">
        <f t="shared" si="9"/>
        <v>-440144.57</v>
      </c>
      <c r="F292" s="14">
        <v>-1371.99</v>
      </c>
      <c r="G292" s="14"/>
      <c r="H292" s="14">
        <v>0</v>
      </c>
      <c r="I292" s="64">
        <f t="shared" si="10"/>
        <v>-1371.99</v>
      </c>
    </row>
    <row r="293" spans="1:9" x14ac:dyDescent="0.25">
      <c r="A293" s="17">
        <v>9999</v>
      </c>
      <c r="B293" s="14">
        <v>0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</row>
    <row r="294" spans="1:9" x14ac:dyDescent="0.25">
      <c r="B294" s="14"/>
      <c r="C294" s="14"/>
      <c r="D294" s="14"/>
      <c r="E294" s="15"/>
      <c r="F294" s="14"/>
      <c r="G294" s="14"/>
      <c r="H294" s="14"/>
    </row>
    <row r="295" spans="1:9" x14ac:dyDescent="0.25">
      <c r="B295" s="14"/>
      <c r="C295" s="14"/>
      <c r="D295" s="14"/>
      <c r="E295" s="15"/>
      <c r="F295" s="14"/>
      <c r="G295" s="14"/>
      <c r="H295" s="14"/>
    </row>
    <row r="296" spans="1:9" x14ac:dyDescent="0.25">
      <c r="B296" s="14"/>
      <c r="C296" s="14"/>
      <c r="D296" s="14"/>
      <c r="E296" s="15"/>
      <c r="F296" s="14"/>
      <c r="G296" s="14"/>
      <c r="H296" s="14"/>
    </row>
    <row r="297" spans="1:9" x14ac:dyDescent="0.25">
      <c r="B297" s="14"/>
      <c r="C297" s="14"/>
      <c r="D297" s="14"/>
      <c r="E297" s="15"/>
      <c r="F297" s="14"/>
      <c r="G297" s="14"/>
      <c r="H297" s="14"/>
    </row>
    <row r="298" spans="1:9" x14ac:dyDescent="0.25">
      <c r="B298" s="14"/>
      <c r="C298" s="14"/>
      <c r="D298" s="14"/>
      <c r="E298" s="15"/>
      <c r="F298" s="14"/>
      <c r="G298" s="14"/>
      <c r="H298" s="14"/>
    </row>
    <row r="299" spans="1:9" x14ac:dyDescent="0.25">
      <c r="B299" s="14"/>
      <c r="C299" s="14"/>
      <c r="D299" s="14"/>
      <c r="E299" s="15"/>
      <c r="F299" s="14"/>
      <c r="G299" s="14"/>
      <c r="H299" s="14"/>
    </row>
    <row r="300" spans="1:9" x14ac:dyDescent="0.25">
      <c r="B300" s="14"/>
      <c r="C300" s="14"/>
      <c r="D300" s="14"/>
      <c r="E300" s="15"/>
      <c r="F300" s="14"/>
      <c r="G300" s="14"/>
      <c r="H300" s="14"/>
    </row>
    <row r="301" spans="1:9" x14ac:dyDescent="0.25">
      <c r="B301" s="14"/>
      <c r="C301" s="14"/>
      <c r="D301" s="14"/>
      <c r="E301" s="15"/>
      <c r="F301" s="14"/>
      <c r="G301" s="14"/>
      <c r="H301" s="14"/>
    </row>
    <row r="302" spans="1:9" x14ac:dyDescent="0.25">
      <c r="B302" s="14"/>
      <c r="C302" s="14"/>
      <c r="D302" s="14"/>
      <c r="E302" s="15"/>
      <c r="F302" s="14"/>
      <c r="G302" s="14"/>
      <c r="H302" s="14"/>
    </row>
    <row r="303" spans="1:9" x14ac:dyDescent="0.25">
      <c r="B303" s="14"/>
      <c r="C303" s="14"/>
      <c r="D303" s="14"/>
      <c r="E303" s="15"/>
      <c r="F303" s="14"/>
      <c r="G303" s="14"/>
      <c r="H303" s="14"/>
    </row>
    <row r="304" spans="1:9" x14ac:dyDescent="0.25">
      <c r="B304" s="14"/>
      <c r="C304" s="14"/>
      <c r="D304" s="14"/>
      <c r="E304" s="15"/>
      <c r="F304" s="14"/>
      <c r="G304" s="14"/>
      <c r="H304" s="14"/>
    </row>
    <row r="305" spans="2:8" x14ac:dyDescent="0.25">
      <c r="B305" s="14"/>
      <c r="C305" s="14"/>
      <c r="D305" s="14"/>
      <c r="E305" s="15"/>
      <c r="F305" s="14"/>
      <c r="G305" s="14"/>
      <c r="H305" s="14"/>
    </row>
    <row r="306" spans="2:8" x14ac:dyDescent="0.25">
      <c r="B306" s="14"/>
      <c r="C306" s="14"/>
      <c r="D306" s="14"/>
      <c r="E306" s="15"/>
      <c r="F306" s="14"/>
      <c r="G306" s="14"/>
      <c r="H306" s="14"/>
    </row>
    <row r="307" spans="2:8" x14ac:dyDescent="0.25">
      <c r="B307" s="14"/>
      <c r="C307" s="14"/>
      <c r="D307" s="14"/>
      <c r="E307" s="15"/>
      <c r="F307" s="14"/>
      <c r="G307" s="14"/>
      <c r="H307" s="14"/>
    </row>
    <row r="308" spans="2:8" x14ac:dyDescent="0.25">
      <c r="B308" s="7"/>
      <c r="C308" s="7"/>
      <c r="D308" s="7"/>
      <c r="E308" s="9"/>
      <c r="F308" s="7"/>
      <c r="G308" s="7"/>
      <c r="H308" s="7"/>
    </row>
  </sheetData>
  <autoFilter ref="A1:K293" xr:uid="{63C3CDEC-8878-467C-8925-5459A1401EF4}"/>
  <mergeCells count="1">
    <mergeCell ref="K4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F61-0BB6-48B7-A336-BE2FF801B649}">
  <sheetPr>
    <tabColor rgb="FF66FF99"/>
  </sheetPr>
  <dimension ref="A1:L27"/>
  <sheetViews>
    <sheetView workbookViewId="0">
      <pane ySplit="1" topLeftCell="A2" activePane="bottomLeft" state="frozen"/>
      <selection pane="bottomLeft" activeCell="B2" sqref="B2"/>
    </sheetView>
  </sheetViews>
  <sheetFormatPr defaultColWidth="9.109375" defaultRowHeight="14.4" x14ac:dyDescent="0.3"/>
  <cols>
    <col min="1" max="1" width="6.33203125" bestFit="1" customWidth="1"/>
    <col min="3" max="3" width="9.88671875" bestFit="1" customWidth="1"/>
    <col min="4" max="4" width="49.5546875" bestFit="1" customWidth="1"/>
    <col min="5" max="5" width="29.88671875" style="13" customWidth="1"/>
    <col min="6" max="6" width="29.88671875" style="4" customWidth="1"/>
    <col min="7" max="7" width="16.6640625" customWidth="1"/>
  </cols>
  <sheetData>
    <row r="1" spans="1:12" s="4" customFormat="1" ht="28.8" x14ac:dyDescent="0.3">
      <c r="A1" s="4" t="s">
        <v>178</v>
      </c>
      <c r="C1" s="33" t="s">
        <v>17</v>
      </c>
      <c r="D1" s="33" t="s">
        <v>0</v>
      </c>
      <c r="E1" s="34" t="s">
        <v>18</v>
      </c>
      <c r="F1" s="33" t="s">
        <v>368</v>
      </c>
      <c r="G1" s="58" t="s">
        <v>412</v>
      </c>
      <c r="K1" s="108" t="s">
        <v>435</v>
      </c>
      <c r="L1" s="108"/>
    </row>
    <row r="2" spans="1:12" s="4" customFormat="1" x14ac:dyDescent="0.3">
      <c r="A2" s="4">
        <f>COUNTIF($C2:C$3,C2)</f>
        <v>1</v>
      </c>
      <c r="B2" s="4" t="str">
        <f t="shared" ref="B2:B27" si="0">C2&amp;A2</f>
        <v>21161</v>
      </c>
      <c r="C2" s="4">
        <v>2116</v>
      </c>
      <c r="D2" s="33" t="s">
        <v>413</v>
      </c>
      <c r="E2" s="5" t="s">
        <v>365</v>
      </c>
      <c r="F2" s="4" t="s">
        <v>370</v>
      </c>
      <c r="G2" s="11">
        <v>4967.79</v>
      </c>
      <c r="K2" s="65"/>
      <c r="L2" s="65"/>
    </row>
    <row r="3" spans="1:12" s="4" customFormat="1" x14ac:dyDescent="0.3">
      <c r="A3" s="4">
        <f>COUNTIF($C$3:C3,C3)</f>
        <v>1</v>
      </c>
      <c r="B3" s="4" t="str">
        <f t="shared" si="0"/>
        <v>21391</v>
      </c>
      <c r="C3" s="4">
        <v>2139</v>
      </c>
      <c r="D3" s="10" t="s">
        <v>346</v>
      </c>
      <c r="E3" s="5" t="s">
        <v>365</v>
      </c>
      <c r="F3" s="4" t="s">
        <v>369</v>
      </c>
      <c r="G3" s="11">
        <v>20552.419999999998</v>
      </c>
    </row>
    <row r="4" spans="1:12" s="4" customFormat="1" x14ac:dyDescent="0.3">
      <c r="A4" s="4">
        <f>COUNTIF($C$3:C4,C4)</f>
        <v>1</v>
      </c>
      <c r="B4" s="4" t="str">
        <f t="shared" si="0"/>
        <v>21881</v>
      </c>
      <c r="C4" s="10">
        <v>2188</v>
      </c>
      <c r="D4" s="10" t="s">
        <v>347</v>
      </c>
      <c r="E4" s="5" t="s">
        <v>365</v>
      </c>
      <c r="F4" s="4" t="s">
        <v>369</v>
      </c>
      <c r="G4" s="11">
        <v>5745.52</v>
      </c>
    </row>
    <row r="5" spans="1:12" s="4" customFormat="1" x14ac:dyDescent="0.3">
      <c r="A5" s="4">
        <f>COUNTIF($C$3:C5,C5)</f>
        <v>1</v>
      </c>
      <c r="B5" s="4" t="str">
        <f t="shared" si="0"/>
        <v>22801</v>
      </c>
      <c r="C5" s="10">
        <v>2280</v>
      </c>
      <c r="D5" s="42" t="s">
        <v>348</v>
      </c>
      <c r="E5" s="5" t="s">
        <v>365</v>
      </c>
      <c r="F5" s="4" t="s">
        <v>370</v>
      </c>
      <c r="G5" s="11">
        <v>0</v>
      </c>
    </row>
    <row r="6" spans="1:12" s="4" customFormat="1" x14ac:dyDescent="0.3">
      <c r="A6" s="4">
        <f>COUNTIF($C$3:C6,C6)</f>
        <v>1</v>
      </c>
      <c r="B6" s="4" t="str">
        <f t="shared" si="0"/>
        <v>24901</v>
      </c>
      <c r="C6" s="4">
        <v>2490</v>
      </c>
      <c r="D6" s="12" t="s">
        <v>349</v>
      </c>
      <c r="E6" s="5" t="s">
        <v>365</v>
      </c>
      <c r="F6" s="4" t="s">
        <v>369</v>
      </c>
      <c r="G6" s="11">
        <v>2593.04</v>
      </c>
    </row>
    <row r="7" spans="1:12" s="4" customFormat="1" x14ac:dyDescent="0.3">
      <c r="A7" s="4">
        <f>COUNTIF($C$3:C7,C7)</f>
        <v>1</v>
      </c>
      <c r="B7" s="4" t="str">
        <f t="shared" si="0"/>
        <v>25391</v>
      </c>
      <c r="C7" s="10">
        <v>2539</v>
      </c>
      <c r="D7" s="42" t="s">
        <v>350</v>
      </c>
      <c r="E7" s="5" t="s">
        <v>365</v>
      </c>
      <c r="F7" s="4" t="s">
        <v>370</v>
      </c>
      <c r="G7" s="11">
        <v>0</v>
      </c>
    </row>
    <row r="8" spans="1:12" s="4" customFormat="1" x14ac:dyDescent="0.3">
      <c r="A8" s="4">
        <f>COUNTIF($C$3:C8,C8)</f>
        <v>1</v>
      </c>
      <c r="B8" s="4" t="str">
        <f t="shared" si="0"/>
        <v>30341</v>
      </c>
      <c r="C8" s="10">
        <v>3034</v>
      </c>
      <c r="D8" s="10" t="s">
        <v>351</v>
      </c>
      <c r="E8" s="5" t="s">
        <v>365</v>
      </c>
      <c r="F8" s="4" t="s">
        <v>369</v>
      </c>
      <c r="G8" s="11">
        <v>18335.189999999999</v>
      </c>
    </row>
    <row r="9" spans="1:12" s="4" customFormat="1" x14ac:dyDescent="0.3">
      <c r="A9" s="4">
        <f>COUNTIF($C$3:C9,C9)</f>
        <v>1</v>
      </c>
      <c r="B9" s="4" t="str">
        <f t="shared" si="0"/>
        <v>30551</v>
      </c>
      <c r="C9" s="10">
        <v>3055</v>
      </c>
      <c r="D9" s="42" t="s">
        <v>352</v>
      </c>
      <c r="E9" s="5" t="s">
        <v>365</v>
      </c>
      <c r="F9" s="4" t="s">
        <v>370</v>
      </c>
      <c r="G9" s="11">
        <v>0</v>
      </c>
    </row>
    <row r="10" spans="1:12" s="4" customFormat="1" x14ac:dyDescent="0.3">
      <c r="A10" s="4">
        <f>COUNTIF($C$3:C10,C10)</f>
        <v>1</v>
      </c>
      <c r="B10" s="4" t="str">
        <f t="shared" si="0"/>
        <v>30841</v>
      </c>
      <c r="C10" s="10">
        <v>3084</v>
      </c>
      <c r="D10" s="42" t="s">
        <v>353</v>
      </c>
      <c r="E10" s="5" t="s">
        <v>365</v>
      </c>
      <c r="F10" s="4" t="s">
        <v>370</v>
      </c>
      <c r="G10" s="11">
        <v>2417.2800000000002</v>
      </c>
    </row>
    <row r="11" spans="1:12" s="4" customFormat="1" x14ac:dyDescent="0.3">
      <c r="A11" s="4">
        <f>COUNTIF($C$3:C11,C11)</f>
        <v>1</v>
      </c>
      <c r="B11" s="4" t="str">
        <f t="shared" si="0"/>
        <v>31081</v>
      </c>
      <c r="C11" s="10">
        <v>3108</v>
      </c>
      <c r="D11" s="10" t="s">
        <v>354</v>
      </c>
      <c r="E11" s="5" t="s">
        <v>366</v>
      </c>
      <c r="F11" s="4" t="s">
        <v>369</v>
      </c>
      <c r="G11" s="11">
        <v>1333.12</v>
      </c>
    </row>
    <row r="12" spans="1:12" s="4" customFormat="1" x14ac:dyDescent="0.3">
      <c r="A12" s="4">
        <f>COUNTIF($C$3:C12,C12)</f>
        <v>1</v>
      </c>
      <c r="B12" s="4" t="str">
        <f t="shared" si="0"/>
        <v>31551</v>
      </c>
      <c r="C12" s="4">
        <v>3155</v>
      </c>
      <c r="D12" s="12" t="s">
        <v>355</v>
      </c>
      <c r="E12" s="5" t="s">
        <v>366</v>
      </c>
      <c r="F12" s="4" t="s">
        <v>369</v>
      </c>
      <c r="G12" s="11">
        <v>3151.2400000000002</v>
      </c>
    </row>
    <row r="13" spans="1:12" s="4" customFormat="1" x14ac:dyDescent="0.3">
      <c r="A13" s="4">
        <f>COUNTIF($C$3:C13,C13)</f>
        <v>1</v>
      </c>
      <c r="B13" s="4" t="str">
        <f t="shared" si="0"/>
        <v>31751</v>
      </c>
      <c r="C13" s="4">
        <v>3175</v>
      </c>
      <c r="D13" s="12" t="s">
        <v>356</v>
      </c>
      <c r="E13" s="5" t="s">
        <v>365</v>
      </c>
      <c r="F13" s="4" t="s">
        <v>369</v>
      </c>
      <c r="G13" s="11">
        <v>647.88</v>
      </c>
    </row>
    <row r="14" spans="1:12" s="4" customFormat="1" x14ac:dyDescent="0.3">
      <c r="A14" s="4">
        <f>COUNTIF($C$3:C14,C14)</f>
        <v>1</v>
      </c>
      <c r="B14" s="4" t="str">
        <f t="shared" si="0"/>
        <v>31791</v>
      </c>
      <c r="C14" s="4">
        <v>3179</v>
      </c>
      <c r="D14" s="43" t="s">
        <v>262</v>
      </c>
      <c r="E14" s="5" t="s">
        <v>365</v>
      </c>
      <c r="F14" s="4" t="s">
        <v>370</v>
      </c>
      <c r="G14" s="11">
        <v>3322.08</v>
      </c>
    </row>
    <row r="15" spans="1:12" s="4" customFormat="1" x14ac:dyDescent="0.3">
      <c r="A15" s="4">
        <f>COUNTIF($C$3:C15,C15)</f>
        <v>1</v>
      </c>
      <c r="B15" s="4" t="str">
        <f t="shared" si="0"/>
        <v>32841</v>
      </c>
      <c r="C15" s="4">
        <v>3284</v>
      </c>
      <c r="D15" s="43" t="s">
        <v>357</v>
      </c>
      <c r="E15" s="5" t="s">
        <v>365</v>
      </c>
      <c r="F15" s="4" t="s">
        <v>370</v>
      </c>
      <c r="G15" s="11">
        <v>5452.18</v>
      </c>
    </row>
    <row r="16" spans="1:12" s="4" customFormat="1" x14ac:dyDescent="0.3">
      <c r="A16" s="4">
        <f>COUNTIF($C$3:C16,C16)</f>
        <v>1</v>
      </c>
      <c r="B16" s="4" t="str">
        <f t="shared" si="0"/>
        <v>32891</v>
      </c>
      <c r="C16" s="10">
        <v>3289</v>
      </c>
      <c r="D16" s="10" t="s">
        <v>358</v>
      </c>
      <c r="E16" s="5" t="s">
        <v>365</v>
      </c>
      <c r="F16" s="4" t="s">
        <v>369</v>
      </c>
      <c r="G16" s="11">
        <v>4404.3999999999996</v>
      </c>
    </row>
    <row r="17" spans="1:7" s="4" customFormat="1" x14ac:dyDescent="0.3">
      <c r="A17" s="4">
        <f>COUNTIF($C$3:C17,C17)</f>
        <v>1</v>
      </c>
      <c r="B17" s="4" t="str">
        <f t="shared" si="0"/>
        <v>33381</v>
      </c>
      <c r="C17" s="4">
        <v>3338</v>
      </c>
      <c r="D17" s="43" t="s">
        <v>359</v>
      </c>
      <c r="E17" s="5" t="s">
        <v>365</v>
      </c>
      <c r="F17" s="4" t="s">
        <v>370</v>
      </c>
      <c r="G17" s="11">
        <v>0</v>
      </c>
    </row>
    <row r="18" spans="1:7" s="4" customFormat="1" x14ac:dyDescent="0.3">
      <c r="A18" s="4">
        <f>COUNTIF($C$3:C18,C18)</f>
        <v>1</v>
      </c>
      <c r="B18" s="4" t="str">
        <f t="shared" si="0"/>
        <v>33501</v>
      </c>
      <c r="C18" s="10">
        <v>3350</v>
      </c>
      <c r="D18" s="42" t="s">
        <v>360</v>
      </c>
      <c r="E18" s="5" t="s">
        <v>365</v>
      </c>
      <c r="F18" s="4" t="s">
        <v>370</v>
      </c>
      <c r="G18" s="11">
        <v>5531.28</v>
      </c>
    </row>
    <row r="19" spans="1:7" s="4" customFormat="1" x14ac:dyDescent="0.3">
      <c r="A19" s="4">
        <f>COUNTIF($C$3:C19,C19)</f>
        <v>1</v>
      </c>
      <c r="B19" s="4" t="str">
        <f t="shared" si="0"/>
        <v>38961</v>
      </c>
      <c r="C19" s="10">
        <v>3896</v>
      </c>
      <c r="D19" s="10" t="s">
        <v>389</v>
      </c>
      <c r="E19" s="5" t="s">
        <v>365</v>
      </c>
      <c r="F19" s="4" t="s">
        <v>369</v>
      </c>
      <c r="G19" s="11">
        <v>15344.42</v>
      </c>
    </row>
    <row r="20" spans="1:7" s="4" customFormat="1" x14ac:dyDescent="0.3">
      <c r="A20" s="4">
        <f>COUNTIF($C$3:C20,C20)</f>
        <v>1</v>
      </c>
      <c r="B20" s="4" t="str">
        <f t="shared" si="0"/>
        <v>40401</v>
      </c>
      <c r="C20" s="10">
        <v>4040</v>
      </c>
      <c r="D20" s="42" t="s">
        <v>361</v>
      </c>
      <c r="E20" s="5" t="s">
        <v>367</v>
      </c>
      <c r="F20" s="4" t="s">
        <v>370</v>
      </c>
      <c r="G20" s="11">
        <v>16198.08</v>
      </c>
    </row>
    <row r="21" spans="1:7" s="4" customFormat="1" x14ac:dyDescent="0.3">
      <c r="A21" s="4">
        <f>COUNTIF($C$3:C21,C21)</f>
        <v>1</v>
      </c>
      <c r="B21" s="4" t="str">
        <f t="shared" si="0"/>
        <v>40451</v>
      </c>
      <c r="C21" s="10">
        <v>4045</v>
      </c>
      <c r="D21" s="10" t="s">
        <v>19</v>
      </c>
      <c r="E21" s="5" t="s">
        <v>365</v>
      </c>
      <c r="F21" s="4" t="s">
        <v>369</v>
      </c>
      <c r="G21" s="11">
        <v>3226.2799999999997</v>
      </c>
    </row>
    <row r="22" spans="1:7" s="4" customFormat="1" x14ac:dyDescent="0.3">
      <c r="A22" s="4">
        <f>COUNTIF($C$3:C22,C22)</f>
        <v>1</v>
      </c>
      <c r="B22" s="4" t="str">
        <f t="shared" si="0"/>
        <v>45231</v>
      </c>
      <c r="C22" s="10">
        <v>4523</v>
      </c>
      <c r="D22" s="10" t="s">
        <v>362</v>
      </c>
      <c r="E22" s="5" t="s">
        <v>365</v>
      </c>
      <c r="F22" s="4" t="s">
        <v>369</v>
      </c>
      <c r="G22" s="11">
        <v>35680.050000000003</v>
      </c>
    </row>
    <row r="23" spans="1:7" s="4" customFormat="1" x14ac:dyDescent="0.3">
      <c r="A23" s="4">
        <f>COUNTIF($C$3:C23,C23)</f>
        <v>1</v>
      </c>
      <c r="B23" s="4" t="str">
        <f t="shared" si="0"/>
        <v>54261</v>
      </c>
      <c r="C23" s="10">
        <v>5426</v>
      </c>
      <c r="D23" s="10" t="s">
        <v>414</v>
      </c>
      <c r="E23" s="5" t="s">
        <v>365</v>
      </c>
      <c r="F23" s="4" t="s">
        <v>369</v>
      </c>
      <c r="G23" s="11">
        <v>50699.94</v>
      </c>
    </row>
    <row r="24" spans="1:7" s="4" customFormat="1" x14ac:dyDescent="0.3">
      <c r="A24" s="4">
        <f>COUNTIF($C$3:C24,C24)</f>
        <v>1</v>
      </c>
      <c r="B24" s="4" t="str">
        <f t="shared" si="0"/>
        <v>70401</v>
      </c>
      <c r="C24" s="10">
        <v>7040</v>
      </c>
      <c r="D24" s="42" t="s">
        <v>363</v>
      </c>
      <c r="E24" s="5" t="s">
        <v>365</v>
      </c>
      <c r="F24" s="4" t="s">
        <v>370</v>
      </c>
      <c r="G24" s="11">
        <v>17147.16</v>
      </c>
    </row>
    <row r="25" spans="1:7" s="4" customFormat="1" x14ac:dyDescent="0.3">
      <c r="A25" s="4">
        <f>COUNTIF($C$3:C25,C25)</f>
        <v>1</v>
      </c>
      <c r="B25" s="4" t="str">
        <f t="shared" si="0"/>
        <v>70691</v>
      </c>
      <c r="C25" s="10">
        <v>7069</v>
      </c>
      <c r="D25" s="10" t="s">
        <v>364</v>
      </c>
      <c r="E25" s="5" t="s">
        <v>365</v>
      </c>
      <c r="F25" s="4" t="s">
        <v>369</v>
      </c>
      <c r="G25" s="11">
        <v>47287.73</v>
      </c>
    </row>
    <row r="26" spans="1:7" s="4" customFormat="1" ht="28.8" x14ac:dyDescent="0.3">
      <c r="A26" s="4">
        <f>COUNTIF($C$3:C26,C26)</f>
        <v>2</v>
      </c>
      <c r="B26" s="4" t="str">
        <f t="shared" si="0"/>
        <v>70692</v>
      </c>
      <c r="C26" s="4">
        <v>7069</v>
      </c>
      <c r="D26" s="4" t="s">
        <v>364</v>
      </c>
      <c r="E26" s="5" t="s">
        <v>390</v>
      </c>
      <c r="F26" s="4" t="s">
        <v>369</v>
      </c>
      <c r="G26" s="11">
        <v>26939.46</v>
      </c>
    </row>
    <row r="27" spans="1:7" x14ac:dyDescent="0.3">
      <c r="A27" s="4">
        <f>COUNTIF($C$3:C27,C27)</f>
        <v>1</v>
      </c>
      <c r="B27" s="4" t="str">
        <f t="shared" si="0"/>
        <v>99991</v>
      </c>
      <c r="C27" s="10">
        <v>9999</v>
      </c>
      <c r="D27" t="s">
        <v>396</v>
      </c>
      <c r="E27" s="13" t="s">
        <v>365</v>
      </c>
      <c r="F27" s="4" t="s">
        <v>369</v>
      </c>
      <c r="G27" s="11">
        <v>0</v>
      </c>
    </row>
  </sheetData>
  <autoFilter ref="A1:G27" xr:uid="{45CA95FF-E9BC-4CA5-B3E4-DA8AE20E674B}"/>
  <mergeCells count="1"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673D-5730-4065-B1B7-4DA977899F5B}">
  <sheetPr>
    <tabColor rgb="FFFF0000"/>
  </sheetPr>
  <dimension ref="A1:U294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3" sqref="P13"/>
    </sheetView>
  </sheetViews>
  <sheetFormatPr defaultColWidth="11.109375" defaultRowHeight="14.4" x14ac:dyDescent="0.3"/>
  <cols>
    <col min="2" max="2" width="15.44140625" customWidth="1"/>
    <col min="3" max="4" width="12.5546875" bestFit="1" customWidth="1"/>
    <col min="5" max="5" width="11" bestFit="1" customWidth="1"/>
    <col min="6" max="6" width="11" style="76" bestFit="1" customWidth="1"/>
    <col min="7" max="7" width="16.44140625" style="76" bestFit="1" customWidth="1"/>
    <col min="8" max="8" width="11.109375" style="76"/>
    <col min="10" max="10" width="16.5546875" customWidth="1"/>
    <col min="11" max="11" width="15.6640625" customWidth="1"/>
    <col min="12" max="12" width="11.33203125" style="3" customWidth="1"/>
  </cols>
  <sheetData>
    <row r="1" spans="1:21" x14ac:dyDescent="0.3">
      <c r="A1" s="110" t="s">
        <v>419</v>
      </c>
      <c r="B1" s="110"/>
      <c r="C1" s="6">
        <v>3</v>
      </c>
      <c r="D1" s="6">
        <v>4</v>
      </c>
      <c r="E1" s="6">
        <v>5</v>
      </c>
      <c r="F1" s="70">
        <v>6</v>
      </c>
      <c r="G1" s="70">
        <v>7</v>
      </c>
      <c r="H1" s="70">
        <v>8</v>
      </c>
      <c r="I1" s="6">
        <v>9</v>
      </c>
      <c r="J1" s="6">
        <v>10</v>
      </c>
      <c r="K1" s="7">
        <v>11</v>
      </c>
    </row>
    <row r="2" spans="1:21" s="4" customFormat="1" ht="57.6" x14ac:dyDescent="0.3">
      <c r="A2" s="37" t="s">
        <v>11</v>
      </c>
      <c r="B2" s="59" t="s">
        <v>12</v>
      </c>
      <c r="C2" s="59" t="s">
        <v>13</v>
      </c>
      <c r="D2" s="59" t="s">
        <v>14</v>
      </c>
      <c r="E2" s="59" t="s">
        <v>15</v>
      </c>
      <c r="F2" s="71" t="s">
        <v>415</v>
      </c>
      <c r="G2" s="72" t="s">
        <v>434</v>
      </c>
      <c r="H2" s="73" t="s">
        <v>417</v>
      </c>
      <c r="I2" s="61" t="s">
        <v>416</v>
      </c>
      <c r="J2" s="59" t="s">
        <v>16</v>
      </c>
      <c r="K2" s="60" t="s">
        <v>394</v>
      </c>
      <c r="L2" s="53" t="s">
        <v>395</v>
      </c>
      <c r="M2" s="3"/>
      <c r="P2" s="34"/>
    </row>
    <row r="3" spans="1:21" x14ac:dyDescent="0.3">
      <c r="A3" s="7">
        <v>1001</v>
      </c>
      <c r="B3" s="8">
        <v>677025.15</v>
      </c>
      <c r="C3" s="8">
        <v>0</v>
      </c>
      <c r="D3" s="8">
        <v>938</v>
      </c>
      <c r="E3" s="8">
        <v>0</v>
      </c>
      <c r="F3" s="74">
        <v>0</v>
      </c>
      <c r="G3" s="74">
        <v>0</v>
      </c>
      <c r="H3" s="75">
        <f>F3+G3</f>
        <v>0</v>
      </c>
      <c r="I3" s="8">
        <v>0</v>
      </c>
      <c r="J3" s="8">
        <v>4882</v>
      </c>
      <c r="K3" s="8">
        <v>0</v>
      </c>
      <c r="L3" s="54"/>
      <c r="R3" s="109" t="s">
        <v>399</v>
      </c>
      <c r="S3" s="109"/>
      <c r="T3" s="62"/>
      <c r="U3" s="56"/>
    </row>
    <row r="4" spans="1:21" x14ac:dyDescent="0.3">
      <c r="A4" s="7">
        <v>1123</v>
      </c>
      <c r="B4" s="8">
        <v>1967018.27</v>
      </c>
      <c r="C4" s="8">
        <v>0</v>
      </c>
      <c r="D4" s="8">
        <v>1955698.5200000003</v>
      </c>
      <c r="E4" s="8">
        <v>0</v>
      </c>
      <c r="F4" s="74">
        <v>0</v>
      </c>
      <c r="G4" s="74">
        <v>0</v>
      </c>
      <c r="H4" s="75">
        <f t="shared" ref="H4:H60" si="0">F4+G4</f>
        <v>0</v>
      </c>
      <c r="I4" s="8">
        <v>0</v>
      </c>
      <c r="J4" s="8">
        <v>6809.6900000000005</v>
      </c>
      <c r="K4" s="8">
        <v>0</v>
      </c>
      <c r="L4" s="54"/>
      <c r="R4" s="109"/>
      <c r="S4" s="109"/>
      <c r="T4" s="62"/>
      <c r="U4" s="56"/>
    </row>
    <row r="5" spans="1:21" x14ac:dyDescent="0.3">
      <c r="A5" s="7">
        <v>1124</v>
      </c>
      <c r="B5" s="8">
        <v>498490.93</v>
      </c>
      <c r="C5" s="8">
        <v>0</v>
      </c>
      <c r="D5" s="8">
        <v>225533.21</v>
      </c>
      <c r="E5" s="8">
        <v>1000</v>
      </c>
      <c r="F5" s="74">
        <v>2400</v>
      </c>
      <c r="G5" s="74">
        <v>0</v>
      </c>
      <c r="H5" s="75">
        <f t="shared" si="0"/>
        <v>2400</v>
      </c>
      <c r="I5" s="8">
        <v>0</v>
      </c>
      <c r="J5" s="8">
        <v>4734.0599999999995</v>
      </c>
      <c r="K5" s="8">
        <v>0</v>
      </c>
      <c r="L5" s="54"/>
      <c r="R5" s="109"/>
      <c r="S5" s="109"/>
      <c r="T5" s="62"/>
      <c r="U5" s="56"/>
    </row>
    <row r="6" spans="1:21" x14ac:dyDescent="0.3">
      <c r="A6" s="7">
        <v>1127</v>
      </c>
      <c r="B6" s="8">
        <v>940545.04</v>
      </c>
      <c r="C6" s="8">
        <v>0</v>
      </c>
      <c r="D6" s="8">
        <v>440379.38</v>
      </c>
      <c r="E6" s="8">
        <v>2275</v>
      </c>
      <c r="F6" s="74">
        <v>0</v>
      </c>
      <c r="G6" s="74">
        <v>0</v>
      </c>
      <c r="H6" s="75">
        <f t="shared" si="0"/>
        <v>0</v>
      </c>
      <c r="I6" s="8">
        <v>0</v>
      </c>
      <c r="J6" s="8">
        <v>5392.1900000000005</v>
      </c>
      <c r="K6" s="8">
        <v>0</v>
      </c>
      <c r="L6" s="54"/>
      <c r="R6" s="109"/>
      <c r="S6" s="109"/>
      <c r="T6" s="62"/>
      <c r="U6" s="56"/>
    </row>
    <row r="7" spans="1:21" x14ac:dyDescent="0.3">
      <c r="A7" s="7">
        <v>1128</v>
      </c>
      <c r="B7" s="8">
        <v>1364564.37</v>
      </c>
      <c r="C7" s="8">
        <v>0</v>
      </c>
      <c r="D7" s="8">
        <v>677457.02</v>
      </c>
      <c r="E7" s="8">
        <v>6100</v>
      </c>
      <c r="F7" s="74">
        <v>0</v>
      </c>
      <c r="G7" s="74">
        <v>0</v>
      </c>
      <c r="H7" s="75">
        <f t="shared" si="0"/>
        <v>0</v>
      </c>
      <c r="I7" s="8">
        <v>0</v>
      </c>
      <c r="J7" s="8">
        <v>6404.6900000000005</v>
      </c>
      <c r="K7" s="8">
        <v>0</v>
      </c>
      <c r="L7" s="54"/>
      <c r="R7" s="109"/>
      <c r="S7" s="109"/>
      <c r="T7" s="62"/>
      <c r="U7" s="56"/>
    </row>
    <row r="8" spans="1:21" x14ac:dyDescent="0.3">
      <c r="A8" s="7">
        <v>1129</v>
      </c>
      <c r="B8" s="8">
        <v>110000</v>
      </c>
      <c r="C8" s="8">
        <v>0</v>
      </c>
      <c r="D8" s="8">
        <v>73663.799999999988</v>
      </c>
      <c r="E8" s="8">
        <v>0</v>
      </c>
      <c r="F8" s="74">
        <v>0</v>
      </c>
      <c r="G8" s="74">
        <v>0</v>
      </c>
      <c r="H8" s="75">
        <f t="shared" si="0"/>
        <v>0</v>
      </c>
      <c r="I8" s="8">
        <v>0</v>
      </c>
      <c r="J8" s="8">
        <v>2055.62</v>
      </c>
      <c r="K8" s="8">
        <v>0</v>
      </c>
      <c r="L8" s="54"/>
      <c r="R8" s="109"/>
      <c r="S8" s="109"/>
      <c r="T8" s="62"/>
      <c r="U8" s="56"/>
    </row>
    <row r="9" spans="1:21" x14ac:dyDescent="0.3">
      <c r="A9" s="7">
        <v>2000</v>
      </c>
      <c r="B9" s="8">
        <v>2592070.65</v>
      </c>
      <c r="C9" s="8">
        <v>0</v>
      </c>
      <c r="D9" s="8">
        <v>137901.43</v>
      </c>
      <c r="E9" s="8">
        <v>289385</v>
      </c>
      <c r="F9" s="74">
        <v>61328.79</v>
      </c>
      <c r="G9" s="74">
        <v>-1121</v>
      </c>
      <c r="H9" s="75">
        <f t="shared" si="0"/>
        <v>60207.79</v>
      </c>
      <c r="I9" s="8">
        <v>0</v>
      </c>
      <c r="J9" s="8">
        <v>8873.5</v>
      </c>
      <c r="K9" s="8">
        <v>53280</v>
      </c>
      <c r="L9" s="55">
        <v>1</v>
      </c>
      <c r="R9" s="109"/>
      <c r="S9" s="109"/>
      <c r="T9" s="62"/>
      <c r="U9" s="56"/>
    </row>
    <row r="10" spans="1:21" x14ac:dyDescent="0.3">
      <c r="A10" s="7">
        <v>2002</v>
      </c>
      <c r="B10" s="8">
        <v>2137488.63</v>
      </c>
      <c r="C10" s="8">
        <v>0</v>
      </c>
      <c r="D10" s="8">
        <v>181504.85</v>
      </c>
      <c r="E10" s="8">
        <v>122865</v>
      </c>
      <c r="F10" s="74">
        <v>90780.290000000008</v>
      </c>
      <c r="G10" s="74">
        <v>-4486</v>
      </c>
      <c r="H10" s="75">
        <f t="shared" si="0"/>
        <v>86294.290000000008</v>
      </c>
      <c r="I10" s="8">
        <v>0</v>
      </c>
      <c r="J10" s="8">
        <v>9040</v>
      </c>
      <c r="K10" s="8">
        <v>19927.7</v>
      </c>
      <c r="L10" s="55">
        <v>1</v>
      </c>
      <c r="T10" s="62"/>
      <c r="U10" s="56"/>
    </row>
    <row r="11" spans="1:21" x14ac:dyDescent="0.3">
      <c r="A11" s="7">
        <v>2065</v>
      </c>
      <c r="B11" s="8">
        <v>3195250.77</v>
      </c>
      <c r="C11" s="8">
        <v>0</v>
      </c>
      <c r="D11" s="8">
        <v>208998.32</v>
      </c>
      <c r="E11" s="8">
        <v>79795</v>
      </c>
      <c r="F11" s="74">
        <v>152308.22</v>
      </c>
      <c r="G11" s="74">
        <v>-5813</v>
      </c>
      <c r="H11" s="75">
        <f t="shared" si="0"/>
        <v>146495.22</v>
      </c>
      <c r="I11" s="8">
        <v>0</v>
      </c>
      <c r="J11" s="8">
        <v>11020</v>
      </c>
      <c r="K11" s="8">
        <v>96015</v>
      </c>
      <c r="L11" s="55">
        <v>1</v>
      </c>
      <c r="T11" s="62"/>
      <c r="U11" s="56"/>
    </row>
    <row r="12" spans="1:21" x14ac:dyDescent="0.3">
      <c r="A12" s="7">
        <v>2079</v>
      </c>
      <c r="B12" s="8">
        <v>2780699.6</v>
      </c>
      <c r="C12" s="8">
        <v>0</v>
      </c>
      <c r="D12" s="8">
        <v>108095.43999999999</v>
      </c>
      <c r="E12" s="8">
        <v>211754.64</v>
      </c>
      <c r="F12" s="74">
        <v>89962.93</v>
      </c>
      <c r="G12" s="74">
        <v>6914</v>
      </c>
      <c r="H12" s="75">
        <f t="shared" si="0"/>
        <v>96876.93</v>
      </c>
      <c r="I12" s="8">
        <v>0</v>
      </c>
      <c r="J12" s="8">
        <v>10716.25</v>
      </c>
      <c r="K12" s="8">
        <v>70485</v>
      </c>
      <c r="L12" s="55">
        <v>1</v>
      </c>
      <c r="T12" s="62"/>
      <c r="U12" s="56"/>
    </row>
    <row r="13" spans="1:21" x14ac:dyDescent="0.3">
      <c r="A13" s="7">
        <v>2088</v>
      </c>
      <c r="B13" s="8">
        <v>1174501.77</v>
      </c>
      <c r="C13" s="8">
        <v>0</v>
      </c>
      <c r="D13" s="8">
        <v>16314.150000000001</v>
      </c>
      <c r="E13" s="8">
        <v>93110</v>
      </c>
      <c r="F13" s="74">
        <v>47946</v>
      </c>
      <c r="G13" s="74">
        <v>-2570</v>
      </c>
      <c r="H13" s="75">
        <f t="shared" si="0"/>
        <v>45376</v>
      </c>
      <c r="I13" s="8">
        <v>0</v>
      </c>
      <c r="J13" s="8">
        <v>6171.25</v>
      </c>
      <c r="K13" s="8">
        <v>34965</v>
      </c>
      <c r="L13" s="55">
        <v>1</v>
      </c>
      <c r="T13" s="62"/>
      <c r="U13" s="56"/>
    </row>
    <row r="14" spans="1:21" x14ac:dyDescent="0.3">
      <c r="A14" s="7">
        <v>2089</v>
      </c>
      <c r="B14" s="8">
        <v>1370337.55</v>
      </c>
      <c r="C14" s="8">
        <v>0</v>
      </c>
      <c r="D14" s="8">
        <v>68234.5</v>
      </c>
      <c r="E14" s="8">
        <v>50710</v>
      </c>
      <c r="F14" s="74">
        <v>38918</v>
      </c>
      <c r="G14" s="74">
        <v>8352</v>
      </c>
      <c r="H14" s="75">
        <f t="shared" si="0"/>
        <v>47270</v>
      </c>
      <c r="I14" s="8">
        <v>0</v>
      </c>
      <c r="J14" s="8">
        <v>7093.75</v>
      </c>
      <c r="K14" s="8">
        <v>7159.5</v>
      </c>
      <c r="L14" s="55">
        <v>1</v>
      </c>
      <c r="T14" s="62"/>
      <c r="U14" s="56"/>
    </row>
    <row r="15" spans="1:21" x14ac:dyDescent="0.3">
      <c r="A15" s="7">
        <v>2094</v>
      </c>
      <c r="B15" s="8">
        <v>1107925.48</v>
      </c>
      <c r="C15" s="8">
        <v>0</v>
      </c>
      <c r="D15" s="8">
        <v>58551.37</v>
      </c>
      <c r="E15" s="8">
        <v>32845</v>
      </c>
      <c r="F15" s="74">
        <v>96823.2</v>
      </c>
      <c r="G15" s="74">
        <v>982</v>
      </c>
      <c r="H15" s="75">
        <f t="shared" si="0"/>
        <v>97805.2</v>
      </c>
      <c r="I15" s="8">
        <v>0</v>
      </c>
      <c r="J15" s="8">
        <v>6407.5</v>
      </c>
      <c r="K15" s="8">
        <v>22205.5</v>
      </c>
      <c r="L15" s="55">
        <v>1</v>
      </c>
      <c r="T15" s="62"/>
      <c r="U15" s="56"/>
    </row>
    <row r="16" spans="1:21" x14ac:dyDescent="0.3">
      <c r="A16" s="7">
        <v>2095</v>
      </c>
      <c r="B16" s="8">
        <v>2269455.5900000003</v>
      </c>
      <c r="C16" s="8">
        <v>0</v>
      </c>
      <c r="D16" s="8">
        <v>164646.43</v>
      </c>
      <c r="E16" s="8">
        <v>99990</v>
      </c>
      <c r="F16" s="74">
        <v>67052</v>
      </c>
      <c r="G16" s="74">
        <v>0</v>
      </c>
      <c r="H16" s="75">
        <f t="shared" si="0"/>
        <v>67052</v>
      </c>
      <c r="I16" s="8">
        <v>0</v>
      </c>
      <c r="J16" s="8">
        <v>8797</v>
      </c>
      <c r="K16" s="8">
        <v>45787.5</v>
      </c>
      <c r="L16" s="55">
        <v>1</v>
      </c>
      <c r="T16" s="62"/>
      <c r="U16" s="56"/>
    </row>
    <row r="17" spans="1:21" x14ac:dyDescent="0.3">
      <c r="A17" s="7">
        <v>2109</v>
      </c>
      <c r="B17" s="8">
        <v>1110567.5299999998</v>
      </c>
      <c r="C17" s="8">
        <v>0</v>
      </c>
      <c r="D17" s="8">
        <v>113485.83000000002</v>
      </c>
      <c r="E17" s="8">
        <v>46165</v>
      </c>
      <c r="F17" s="74">
        <v>58974.93</v>
      </c>
      <c r="G17" s="74">
        <v>-1572</v>
      </c>
      <c r="H17" s="75">
        <f t="shared" si="0"/>
        <v>57402.93</v>
      </c>
      <c r="I17" s="8">
        <v>0</v>
      </c>
      <c r="J17" s="8">
        <v>6351.25</v>
      </c>
      <c r="K17" s="8">
        <v>24950</v>
      </c>
      <c r="L17" s="55">
        <v>1</v>
      </c>
      <c r="T17" s="62"/>
      <c r="U17" s="56"/>
    </row>
    <row r="18" spans="1:21" x14ac:dyDescent="0.3">
      <c r="A18" s="7">
        <v>2116</v>
      </c>
      <c r="B18" s="8">
        <v>1496069.4899999998</v>
      </c>
      <c r="C18" s="8">
        <v>0</v>
      </c>
      <c r="D18" s="8">
        <v>57693.77</v>
      </c>
      <c r="E18" s="8">
        <v>162290</v>
      </c>
      <c r="F18" s="74">
        <v>36503.93</v>
      </c>
      <c r="G18" s="74">
        <v>2308</v>
      </c>
      <c r="H18" s="75">
        <f t="shared" si="0"/>
        <v>38811.93</v>
      </c>
      <c r="I18" s="8">
        <v>0</v>
      </c>
      <c r="J18" s="8">
        <v>6585.25</v>
      </c>
      <c r="K18" s="8">
        <v>20459</v>
      </c>
      <c r="L18" s="55">
        <v>1</v>
      </c>
      <c r="T18" s="62"/>
      <c r="U18" s="56"/>
    </row>
    <row r="19" spans="1:21" x14ac:dyDescent="0.3">
      <c r="A19" s="7">
        <v>2120</v>
      </c>
      <c r="B19" s="8">
        <v>1213729.25</v>
      </c>
      <c r="C19" s="8">
        <v>0</v>
      </c>
      <c r="D19" s="8">
        <v>16897.79</v>
      </c>
      <c r="E19" s="8">
        <v>78780</v>
      </c>
      <c r="F19" s="74">
        <v>61011.15</v>
      </c>
      <c r="G19" s="74">
        <v>-1206</v>
      </c>
      <c r="H19" s="75">
        <f t="shared" si="0"/>
        <v>59805.15</v>
      </c>
      <c r="I19" s="8">
        <v>0</v>
      </c>
      <c r="J19" s="8">
        <v>6306.25</v>
      </c>
      <c r="K19" s="8">
        <v>16716.5</v>
      </c>
      <c r="L19" s="55">
        <v>1</v>
      </c>
      <c r="T19" s="62"/>
      <c r="U19" s="56"/>
    </row>
    <row r="20" spans="1:21" x14ac:dyDescent="0.3">
      <c r="A20" s="7">
        <v>2128</v>
      </c>
      <c r="B20" s="8">
        <v>1088911.8600000001</v>
      </c>
      <c r="C20" s="8">
        <v>0</v>
      </c>
      <c r="D20" s="8">
        <v>30662.980000000003</v>
      </c>
      <c r="E20" s="8">
        <v>70805</v>
      </c>
      <c r="F20" s="74">
        <v>52503.93</v>
      </c>
      <c r="G20" s="74">
        <v>-87.67</v>
      </c>
      <c r="H20" s="75">
        <f t="shared" si="0"/>
        <v>52416.26</v>
      </c>
      <c r="I20" s="8">
        <v>0</v>
      </c>
      <c r="J20" s="8">
        <v>6373.75</v>
      </c>
      <c r="K20" s="8">
        <v>23827.25</v>
      </c>
      <c r="L20" s="55">
        <v>1</v>
      </c>
      <c r="T20" s="62"/>
      <c r="U20" s="56"/>
    </row>
    <row r="21" spans="1:21" x14ac:dyDescent="0.3">
      <c r="A21" s="7">
        <v>2130</v>
      </c>
      <c r="B21" s="8">
        <v>1006231.8700000001</v>
      </c>
      <c r="C21" s="8">
        <v>0</v>
      </c>
      <c r="D21" s="8">
        <v>29358.2</v>
      </c>
      <c r="E21" s="8">
        <v>86705</v>
      </c>
      <c r="F21" s="74">
        <v>47355.53</v>
      </c>
      <c r="G21" s="74">
        <v>0</v>
      </c>
      <c r="H21" s="75">
        <f t="shared" si="0"/>
        <v>47355.53</v>
      </c>
      <c r="I21" s="8">
        <v>0</v>
      </c>
      <c r="J21" s="8">
        <v>5833.75</v>
      </c>
      <c r="K21" s="8">
        <v>33855</v>
      </c>
      <c r="L21" s="55">
        <v>1</v>
      </c>
      <c r="T21" s="62"/>
      <c r="U21" s="56"/>
    </row>
    <row r="22" spans="1:21" x14ac:dyDescent="0.3">
      <c r="A22" s="7">
        <v>2132</v>
      </c>
      <c r="B22" s="8">
        <v>1074047.82</v>
      </c>
      <c r="C22" s="8">
        <v>0</v>
      </c>
      <c r="D22" s="8">
        <v>113781.42</v>
      </c>
      <c r="E22" s="8">
        <v>99590</v>
      </c>
      <c r="F22" s="74">
        <v>44869.57</v>
      </c>
      <c r="G22" s="74">
        <v>0</v>
      </c>
      <c r="H22" s="75">
        <f t="shared" si="0"/>
        <v>44869.57</v>
      </c>
      <c r="I22" s="8">
        <v>0</v>
      </c>
      <c r="J22" s="8">
        <v>6047.5</v>
      </c>
      <c r="K22" s="8">
        <v>25199.5</v>
      </c>
      <c r="L22" s="55">
        <v>1</v>
      </c>
      <c r="T22" s="62"/>
      <c r="U22" s="56"/>
    </row>
    <row r="23" spans="1:21" x14ac:dyDescent="0.3">
      <c r="A23" s="7">
        <v>2136</v>
      </c>
      <c r="B23" s="8">
        <v>959762.15</v>
      </c>
      <c r="C23" s="8">
        <v>0</v>
      </c>
      <c r="D23" s="8">
        <v>51440.56</v>
      </c>
      <c r="E23" s="8">
        <v>39390</v>
      </c>
      <c r="F23" s="74">
        <v>56021.1</v>
      </c>
      <c r="G23" s="74">
        <v>-461</v>
      </c>
      <c r="H23" s="75">
        <f t="shared" si="0"/>
        <v>55560.1</v>
      </c>
      <c r="I23" s="8">
        <v>0</v>
      </c>
      <c r="J23" s="8">
        <v>6058.75</v>
      </c>
      <c r="K23" s="8">
        <v>24700.5</v>
      </c>
      <c r="L23" s="55">
        <v>1</v>
      </c>
      <c r="T23" s="62"/>
      <c r="U23" s="56"/>
    </row>
    <row r="24" spans="1:21" x14ac:dyDescent="0.3">
      <c r="A24" s="7">
        <v>2137</v>
      </c>
      <c r="B24" s="8">
        <v>883677.10000000009</v>
      </c>
      <c r="C24" s="8">
        <v>0</v>
      </c>
      <c r="D24" s="8">
        <v>94716.669999999984</v>
      </c>
      <c r="E24" s="8">
        <v>48795</v>
      </c>
      <c r="F24" s="74">
        <v>40420</v>
      </c>
      <c r="G24" s="74">
        <v>-383</v>
      </c>
      <c r="H24" s="75">
        <f t="shared" si="0"/>
        <v>40037</v>
      </c>
      <c r="I24" s="8">
        <v>0</v>
      </c>
      <c r="J24" s="8">
        <v>5676.25</v>
      </c>
      <c r="K24" s="8">
        <v>14994.95</v>
      </c>
      <c r="L24" s="55">
        <v>1</v>
      </c>
      <c r="T24" s="62"/>
      <c r="U24" s="56"/>
    </row>
    <row r="25" spans="1:21" x14ac:dyDescent="0.3">
      <c r="A25" s="7">
        <v>2138</v>
      </c>
      <c r="B25" s="8">
        <v>1471226.38</v>
      </c>
      <c r="C25" s="8">
        <v>0</v>
      </c>
      <c r="D25" s="8">
        <v>35892.429999999993</v>
      </c>
      <c r="E25" s="8">
        <v>74950</v>
      </c>
      <c r="F25" s="74">
        <v>46519.18</v>
      </c>
      <c r="G25" s="74">
        <v>9534</v>
      </c>
      <c r="H25" s="75">
        <f t="shared" si="0"/>
        <v>56053.18</v>
      </c>
      <c r="I25" s="8">
        <v>0</v>
      </c>
      <c r="J25" s="8">
        <v>7453.75</v>
      </c>
      <c r="K25" s="8">
        <v>29440</v>
      </c>
      <c r="L25" s="55">
        <v>1</v>
      </c>
      <c r="T25" s="62"/>
      <c r="U25" s="56"/>
    </row>
    <row r="26" spans="1:21" x14ac:dyDescent="0.3">
      <c r="A26" s="7">
        <v>2139</v>
      </c>
      <c r="B26" s="8">
        <v>2044193.03</v>
      </c>
      <c r="C26" s="8">
        <v>0</v>
      </c>
      <c r="D26" s="8">
        <v>83118.51999999999</v>
      </c>
      <c r="E26" s="8">
        <v>73435</v>
      </c>
      <c r="F26" s="74">
        <v>84692.93</v>
      </c>
      <c r="G26" s="74">
        <v>-1786</v>
      </c>
      <c r="H26" s="75">
        <f t="shared" si="0"/>
        <v>82906.929999999993</v>
      </c>
      <c r="I26" s="8">
        <v>0</v>
      </c>
      <c r="J26" s="8">
        <v>8488.75</v>
      </c>
      <c r="K26" s="8">
        <v>51060</v>
      </c>
      <c r="L26" s="55">
        <v>1</v>
      </c>
      <c r="T26" s="62"/>
      <c r="U26" s="56"/>
    </row>
    <row r="27" spans="1:21" x14ac:dyDescent="0.3">
      <c r="A27" s="7">
        <v>2142</v>
      </c>
      <c r="B27" s="8">
        <v>925591.11999999988</v>
      </c>
      <c r="C27" s="8">
        <v>0</v>
      </c>
      <c r="D27" s="8">
        <v>64323.979999999996</v>
      </c>
      <c r="E27" s="8">
        <v>51510</v>
      </c>
      <c r="F27" s="74">
        <v>55333.440000000002</v>
      </c>
      <c r="G27" s="74">
        <v>-5239</v>
      </c>
      <c r="H27" s="75">
        <f t="shared" si="0"/>
        <v>50094.44</v>
      </c>
      <c r="I27" s="8">
        <v>0</v>
      </c>
      <c r="J27" s="8">
        <v>5777.5</v>
      </c>
      <c r="K27" s="8">
        <v>21582</v>
      </c>
      <c r="L27" s="55">
        <v>1</v>
      </c>
      <c r="T27" s="62"/>
      <c r="U27" s="56"/>
    </row>
    <row r="28" spans="1:21" x14ac:dyDescent="0.3">
      <c r="A28" s="7">
        <v>2147</v>
      </c>
      <c r="B28" s="8">
        <v>673738.55</v>
      </c>
      <c r="C28" s="8">
        <v>0</v>
      </c>
      <c r="D28" s="8">
        <v>41731.18</v>
      </c>
      <c r="E28" s="8">
        <v>31815</v>
      </c>
      <c r="F28" s="74">
        <v>26055</v>
      </c>
      <c r="G28" s="74">
        <v>1964</v>
      </c>
      <c r="H28" s="75">
        <f t="shared" si="0"/>
        <v>28019</v>
      </c>
      <c r="I28" s="8">
        <v>0</v>
      </c>
      <c r="J28" s="8">
        <v>5271.25</v>
      </c>
      <c r="K28" s="8">
        <v>18712.5</v>
      </c>
      <c r="L28" s="55">
        <v>1</v>
      </c>
      <c r="T28" s="62"/>
      <c r="U28" s="56"/>
    </row>
    <row r="29" spans="1:21" x14ac:dyDescent="0.3">
      <c r="A29" s="7">
        <v>2155</v>
      </c>
      <c r="B29" s="8">
        <v>2184236.23</v>
      </c>
      <c r="C29" s="8">
        <v>0</v>
      </c>
      <c r="D29" s="8">
        <v>311017.51</v>
      </c>
      <c r="E29" s="8">
        <v>119700</v>
      </c>
      <c r="F29" s="74">
        <v>94535.57</v>
      </c>
      <c r="G29" s="74">
        <v>0</v>
      </c>
      <c r="H29" s="75">
        <f t="shared" si="0"/>
        <v>94535.57</v>
      </c>
      <c r="I29" s="8">
        <v>0</v>
      </c>
      <c r="J29" s="8">
        <v>8725</v>
      </c>
      <c r="K29" s="8">
        <v>35242.5</v>
      </c>
      <c r="L29" s="55">
        <v>1</v>
      </c>
      <c r="T29" s="62"/>
      <c r="U29" s="56"/>
    </row>
    <row r="30" spans="1:21" x14ac:dyDescent="0.3">
      <c r="A30" s="7">
        <v>2156</v>
      </c>
      <c r="B30" s="8">
        <v>2108753.29</v>
      </c>
      <c r="C30" s="8">
        <v>0</v>
      </c>
      <c r="D30" s="8">
        <v>65289.920000000013</v>
      </c>
      <c r="E30" s="8">
        <v>68725</v>
      </c>
      <c r="F30" s="74">
        <v>92121</v>
      </c>
      <c r="G30" s="74">
        <v>-3430</v>
      </c>
      <c r="H30" s="75">
        <f t="shared" si="0"/>
        <v>88691</v>
      </c>
      <c r="I30" s="8">
        <v>0</v>
      </c>
      <c r="J30" s="8">
        <v>8635</v>
      </c>
      <c r="K30" s="8">
        <v>63825</v>
      </c>
      <c r="L30" s="55">
        <v>1</v>
      </c>
      <c r="T30" s="62"/>
      <c r="U30" s="56"/>
    </row>
    <row r="31" spans="1:21" x14ac:dyDescent="0.3">
      <c r="A31" s="7">
        <v>2161</v>
      </c>
      <c r="B31" s="8">
        <v>1165242.32</v>
      </c>
      <c r="C31" s="8">
        <v>0</v>
      </c>
      <c r="D31" s="8">
        <v>140553.06</v>
      </c>
      <c r="E31" s="8">
        <v>46965</v>
      </c>
      <c r="F31" s="74">
        <v>55315.93</v>
      </c>
      <c r="G31" s="74">
        <v>0</v>
      </c>
      <c r="H31" s="75">
        <f t="shared" si="0"/>
        <v>55315.93</v>
      </c>
      <c r="I31" s="8">
        <v>0</v>
      </c>
      <c r="J31" s="8">
        <v>6373.75</v>
      </c>
      <c r="K31" s="8">
        <v>22580</v>
      </c>
      <c r="L31" s="55">
        <v>1</v>
      </c>
      <c r="T31" s="62"/>
      <c r="U31" s="56"/>
    </row>
    <row r="32" spans="1:21" x14ac:dyDescent="0.3">
      <c r="A32" s="7">
        <v>2163</v>
      </c>
      <c r="B32" s="8">
        <v>1145691.4899999998</v>
      </c>
      <c r="C32" s="8">
        <v>0</v>
      </c>
      <c r="D32" s="8">
        <v>138887.25</v>
      </c>
      <c r="E32" s="8">
        <v>61315</v>
      </c>
      <c r="F32" s="74">
        <v>55406.29</v>
      </c>
      <c r="G32" s="74">
        <v>0</v>
      </c>
      <c r="H32" s="75">
        <f t="shared" si="0"/>
        <v>55406.29</v>
      </c>
      <c r="I32" s="8">
        <v>0</v>
      </c>
      <c r="J32" s="8">
        <v>6362.5</v>
      </c>
      <c r="K32" s="8">
        <v>21706.5</v>
      </c>
      <c r="L32" s="55">
        <v>1</v>
      </c>
      <c r="T32" s="62"/>
      <c r="U32" s="56"/>
    </row>
    <row r="33" spans="1:21" x14ac:dyDescent="0.3">
      <c r="A33" s="7">
        <v>2164</v>
      </c>
      <c r="B33" s="8">
        <v>1081426.99</v>
      </c>
      <c r="C33" s="8">
        <v>0</v>
      </c>
      <c r="D33" s="8">
        <v>55370.380000000005</v>
      </c>
      <c r="E33" s="8">
        <v>61715</v>
      </c>
      <c r="F33" s="74">
        <v>52654.64</v>
      </c>
      <c r="G33" s="74">
        <v>-4707</v>
      </c>
      <c r="H33" s="75">
        <f t="shared" si="0"/>
        <v>47947.64</v>
      </c>
      <c r="I33" s="8">
        <v>0</v>
      </c>
      <c r="J33" s="8">
        <v>6013.75</v>
      </c>
      <c r="K33" s="8">
        <v>20334.25</v>
      </c>
      <c r="L33" s="55">
        <v>1</v>
      </c>
      <c r="T33" s="62"/>
      <c r="U33" s="56"/>
    </row>
    <row r="34" spans="1:21" x14ac:dyDescent="0.3">
      <c r="A34" s="7">
        <v>2165</v>
      </c>
      <c r="B34" s="8">
        <v>2019676.07</v>
      </c>
      <c r="C34" s="8">
        <v>0</v>
      </c>
      <c r="D34" s="8">
        <v>153136.79</v>
      </c>
      <c r="E34" s="8">
        <v>151530</v>
      </c>
      <c r="F34" s="74">
        <v>86197.290000000008</v>
      </c>
      <c r="G34" s="74">
        <v>-261</v>
      </c>
      <c r="H34" s="75">
        <f t="shared" si="0"/>
        <v>85936.290000000008</v>
      </c>
      <c r="I34" s="8">
        <v>0</v>
      </c>
      <c r="J34" s="8">
        <v>8466.25</v>
      </c>
      <c r="K34" s="8">
        <v>58275</v>
      </c>
      <c r="L34" s="55">
        <v>1</v>
      </c>
      <c r="T34" s="62"/>
      <c r="U34" s="56"/>
    </row>
    <row r="35" spans="1:21" x14ac:dyDescent="0.3">
      <c r="A35" s="7">
        <v>2166</v>
      </c>
      <c r="B35" s="8">
        <v>661687.82999999996</v>
      </c>
      <c r="C35" s="8">
        <v>0</v>
      </c>
      <c r="D35" s="8">
        <v>75263.109999999986</v>
      </c>
      <c r="E35" s="8">
        <v>41220</v>
      </c>
      <c r="F35" s="74">
        <v>35259</v>
      </c>
      <c r="G35" s="74">
        <v>0</v>
      </c>
      <c r="H35" s="75">
        <f t="shared" si="0"/>
        <v>35259</v>
      </c>
      <c r="I35" s="8">
        <v>0</v>
      </c>
      <c r="J35" s="8">
        <v>5080</v>
      </c>
      <c r="K35" s="8">
        <v>15718.5</v>
      </c>
      <c r="L35" s="55">
        <v>1</v>
      </c>
      <c r="T35" s="62"/>
      <c r="U35" s="56"/>
    </row>
    <row r="36" spans="1:21" x14ac:dyDescent="0.3">
      <c r="A36" s="7">
        <v>2168</v>
      </c>
      <c r="B36" s="8">
        <v>1134431.23</v>
      </c>
      <c r="C36" s="8">
        <v>0</v>
      </c>
      <c r="D36" s="8">
        <v>62962.95</v>
      </c>
      <c r="E36" s="8">
        <v>96560</v>
      </c>
      <c r="F36" s="74">
        <v>39498</v>
      </c>
      <c r="G36" s="74">
        <v>4458</v>
      </c>
      <c r="H36" s="75">
        <f t="shared" si="0"/>
        <v>43956</v>
      </c>
      <c r="I36" s="8">
        <v>0</v>
      </c>
      <c r="J36" s="8">
        <v>6340</v>
      </c>
      <c r="K36" s="8">
        <v>24700.5</v>
      </c>
      <c r="L36" s="55">
        <v>1</v>
      </c>
      <c r="T36" s="62"/>
      <c r="U36" s="56"/>
    </row>
    <row r="37" spans="1:21" x14ac:dyDescent="0.3">
      <c r="A37" s="7">
        <v>2169</v>
      </c>
      <c r="B37" s="8">
        <v>488229.31</v>
      </c>
      <c r="C37" s="8">
        <v>0</v>
      </c>
      <c r="D37" s="8">
        <v>70647.56</v>
      </c>
      <c r="E37" s="8">
        <v>36660</v>
      </c>
      <c r="F37" s="74">
        <v>22505</v>
      </c>
      <c r="G37" s="74">
        <v>-55</v>
      </c>
      <c r="H37" s="75">
        <f t="shared" si="0"/>
        <v>22450</v>
      </c>
      <c r="I37" s="8">
        <v>0</v>
      </c>
      <c r="J37" s="8">
        <v>4607.5</v>
      </c>
      <c r="K37" s="8">
        <v>2345</v>
      </c>
      <c r="L37" s="55">
        <v>1</v>
      </c>
      <c r="T37" s="62"/>
      <c r="U37" s="56"/>
    </row>
    <row r="38" spans="1:21" x14ac:dyDescent="0.3">
      <c r="A38" s="7">
        <v>2171</v>
      </c>
      <c r="B38" s="8">
        <v>2141510.54</v>
      </c>
      <c r="C38" s="8">
        <v>0</v>
      </c>
      <c r="D38" s="8">
        <v>281161.69</v>
      </c>
      <c r="E38" s="8">
        <v>155180</v>
      </c>
      <c r="F38" s="74">
        <v>90819.22</v>
      </c>
      <c r="G38" s="74">
        <v>-8146</v>
      </c>
      <c r="H38" s="75">
        <f t="shared" si="0"/>
        <v>82673.22</v>
      </c>
      <c r="I38" s="8">
        <v>0</v>
      </c>
      <c r="J38" s="8">
        <v>8758.75</v>
      </c>
      <c r="K38" s="8">
        <v>66048</v>
      </c>
      <c r="L38" s="55">
        <v>1</v>
      </c>
      <c r="T38" s="62"/>
      <c r="U38" s="56"/>
    </row>
    <row r="39" spans="1:21" x14ac:dyDescent="0.3">
      <c r="A39" s="7">
        <v>2175</v>
      </c>
      <c r="B39" s="8">
        <v>1948382.23</v>
      </c>
      <c r="C39" s="8">
        <v>0</v>
      </c>
      <c r="D39" s="8">
        <v>234552.47</v>
      </c>
      <c r="E39" s="8">
        <v>187640</v>
      </c>
      <c r="F39" s="74">
        <v>20903.29</v>
      </c>
      <c r="G39" s="74">
        <v>0</v>
      </c>
      <c r="H39" s="75">
        <f t="shared" si="0"/>
        <v>20903.29</v>
      </c>
      <c r="I39" s="8">
        <v>0</v>
      </c>
      <c r="J39" s="8">
        <v>8038.75</v>
      </c>
      <c r="K39" s="8">
        <v>29415</v>
      </c>
      <c r="L39" s="55">
        <v>1</v>
      </c>
      <c r="T39" s="62"/>
      <c r="U39" s="56"/>
    </row>
    <row r="40" spans="1:21" x14ac:dyDescent="0.3">
      <c r="A40" s="7">
        <v>2176</v>
      </c>
      <c r="B40" s="8">
        <v>1697883.71</v>
      </c>
      <c r="C40" s="8">
        <v>0</v>
      </c>
      <c r="D40" s="8">
        <v>61731.4</v>
      </c>
      <c r="E40" s="8">
        <v>125680</v>
      </c>
      <c r="F40" s="74">
        <v>50504.22</v>
      </c>
      <c r="G40" s="74">
        <v>2029</v>
      </c>
      <c r="H40" s="75">
        <f t="shared" si="0"/>
        <v>52533.22</v>
      </c>
      <c r="I40" s="8">
        <v>0</v>
      </c>
      <c r="J40" s="8">
        <v>7498.75</v>
      </c>
      <c r="K40" s="8">
        <v>43290</v>
      </c>
      <c r="L40" s="55">
        <v>1</v>
      </c>
      <c r="T40" s="62"/>
      <c r="U40" s="56"/>
    </row>
    <row r="41" spans="1:21" x14ac:dyDescent="0.3">
      <c r="A41" s="7">
        <v>2185</v>
      </c>
      <c r="B41" s="8">
        <v>1049307.5099999998</v>
      </c>
      <c r="C41" s="8">
        <v>0</v>
      </c>
      <c r="D41" s="8">
        <v>93840.62</v>
      </c>
      <c r="E41" s="8">
        <v>46165</v>
      </c>
      <c r="F41" s="74">
        <v>54313</v>
      </c>
      <c r="G41" s="74">
        <v>-1253</v>
      </c>
      <c r="H41" s="75">
        <f t="shared" si="0"/>
        <v>53060</v>
      </c>
      <c r="I41" s="8">
        <v>0</v>
      </c>
      <c r="J41" s="8">
        <v>6272.5</v>
      </c>
      <c r="K41" s="8">
        <v>34965</v>
      </c>
      <c r="L41" s="55">
        <v>1</v>
      </c>
      <c r="O41" s="56"/>
      <c r="T41" s="62"/>
      <c r="U41" s="56"/>
    </row>
    <row r="42" spans="1:21" x14ac:dyDescent="0.3">
      <c r="A42" s="7">
        <v>2187</v>
      </c>
      <c r="B42" s="8">
        <v>1034436.7499999999</v>
      </c>
      <c r="C42" s="8">
        <v>0</v>
      </c>
      <c r="D42" s="8">
        <v>100341.14</v>
      </c>
      <c r="E42" s="8">
        <v>30615</v>
      </c>
      <c r="F42" s="74">
        <v>54614</v>
      </c>
      <c r="G42" s="74">
        <v>0</v>
      </c>
      <c r="H42" s="75">
        <f t="shared" si="0"/>
        <v>54614</v>
      </c>
      <c r="I42" s="8">
        <v>0</v>
      </c>
      <c r="J42" s="8">
        <v>6295</v>
      </c>
      <c r="K42" s="8">
        <v>32190</v>
      </c>
      <c r="L42" s="55">
        <v>1</v>
      </c>
      <c r="T42" s="62"/>
      <c r="U42" s="56"/>
    </row>
    <row r="43" spans="1:21" x14ac:dyDescent="0.3">
      <c r="A43" s="7">
        <v>2188</v>
      </c>
      <c r="B43" s="8">
        <v>538221.47000000009</v>
      </c>
      <c r="C43" s="8">
        <v>0</v>
      </c>
      <c r="D43" s="8">
        <v>27405.360000000001</v>
      </c>
      <c r="E43" s="8">
        <v>19695</v>
      </c>
      <c r="F43" s="74">
        <v>38511.479999999996</v>
      </c>
      <c r="G43" s="74">
        <v>2285</v>
      </c>
      <c r="H43" s="75">
        <f t="shared" si="0"/>
        <v>40796.479999999996</v>
      </c>
      <c r="I43" s="8">
        <v>0</v>
      </c>
      <c r="J43" s="8">
        <v>4945</v>
      </c>
      <c r="K43" s="8">
        <v>15219.5</v>
      </c>
      <c r="L43" s="55">
        <v>1</v>
      </c>
      <c r="T43" s="62"/>
      <c r="U43" s="56"/>
    </row>
    <row r="44" spans="1:21" x14ac:dyDescent="0.3">
      <c r="A44" s="7">
        <v>2189</v>
      </c>
      <c r="B44" s="8">
        <v>1089650.6100000001</v>
      </c>
      <c r="C44" s="8">
        <v>0</v>
      </c>
      <c r="D44" s="8">
        <v>105668.13</v>
      </c>
      <c r="E44" s="8">
        <v>35195</v>
      </c>
      <c r="F44" s="74">
        <v>61051.93</v>
      </c>
      <c r="G44" s="74">
        <v>0</v>
      </c>
      <c r="H44" s="75">
        <f t="shared" si="0"/>
        <v>61051.93</v>
      </c>
      <c r="I44" s="8">
        <v>0</v>
      </c>
      <c r="J44" s="8">
        <v>6362.5</v>
      </c>
      <c r="K44" s="8">
        <v>36630</v>
      </c>
      <c r="L44" s="55">
        <v>1</v>
      </c>
      <c r="T44" s="62"/>
      <c r="U44" s="56"/>
    </row>
    <row r="45" spans="1:21" x14ac:dyDescent="0.3">
      <c r="A45" s="7">
        <v>2190</v>
      </c>
      <c r="B45" s="8">
        <v>459785.13000000006</v>
      </c>
      <c r="C45" s="8">
        <v>0</v>
      </c>
      <c r="D45" s="8">
        <v>102950.55</v>
      </c>
      <c r="E45" s="8">
        <v>6060</v>
      </c>
      <c r="F45" s="74">
        <v>30650.17</v>
      </c>
      <c r="G45" s="74">
        <v>0</v>
      </c>
      <c r="H45" s="75">
        <f t="shared" si="0"/>
        <v>30650.17</v>
      </c>
      <c r="I45" s="8">
        <v>0</v>
      </c>
      <c r="J45" s="8">
        <v>4618.75</v>
      </c>
      <c r="K45" s="8">
        <v>8233.5</v>
      </c>
      <c r="L45" s="55">
        <v>1</v>
      </c>
      <c r="T45" s="62"/>
      <c r="U45" s="56"/>
    </row>
    <row r="46" spans="1:21" x14ac:dyDescent="0.3">
      <c r="A46" s="7">
        <v>2192</v>
      </c>
      <c r="B46" s="8">
        <v>1953221.33</v>
      </c>
      <c r="C46" s="8">
        <v>0</v>
      </c>
      <c r="D46" s="8">
        <v>140996.4</v>
      </c>
      <c r="E46" s="8">
        <v>138180</v>
      </c>
      <c r="F46" s="74">
        <v>90179.86</v>
      </c>
      <c r="G46" s="74">
        <v>-203</v>
      </c>
      <c r="H46" s="75">
        <f t="shared" si="0"/>
        <v>89976.86</v>
      </c>
      <c r="I46" s="8">
        <v>0</v>
      </c>
      <c r="J46" s="8">
        <v>8387.5</v>
      </c>
      <c r="K46" s="8">
        <v>43290</v>
      </c>
      <c r="L46" s="55">
        <v>1</v>
      </c>
      <c r="T46" s="62"/>
      <c r="U46" s="56"/>
    </row>
    <row r="47" spans="1:21" x14ac:dyDescent="0.3">
      <c r="A47" s="7">
        <v>2193</v>
      </c>
      <c r="B47" s="8">
        <v>1125804.68</v>
      </c>
      <c r="C47" s="8">
        <v>0</v>
      </c>
      <c r="D47" s="8">
        <v>38362</v>
      </c>
      <c r="E47" s="8">
        <v>82525</v>
      </c>
      <c r="F47" s="74">
        <v>45774.22</v>
      </c>
      <c r="G47" s="74">
        <v>0</v>
      </c>
      <c r="H47" s="75">
        <f t="shared" si="0"/>
        <v>45774.22</v>
      </c>
      <c r="I47" s="8">
        <v>0</v>
      </c>
      <c r="J47" s="8">
        <v>6306.25</v>
      </c>
      <c r="K47" s="8">
        <v>19835</v>
      </c>
      <c r="L47" s="55">
        <v>1</v>
      </c>
      <c r="T47" s="62"/>
      <c r="U47" s="56"/>
    </row>
    <row r="48" spans="1:21" x14ac:dyDescent="0.3">
      <c r="A48" s="7">
        <v>2226</v>
      </c>
      <c r="B48" s="8">
        <v>681482.67999999993</v>
      </c>
      <c r="C48" s="8">
        <v>0</v>
      </c>
      <c r="D48" s="8">
        <v>40103.379999999997</v>
      </c>
      <c r="E48" s="8">
        <v>31415</v>
      </c>
      <c r="F48" s="74">
        <v>35125.29</v>
      </c>
      <c r="G48" s="74">
        <v>-1697</v>
      </c>
      <c r="H48" s="75">
        <f t="shared" si="0"/>
        <v>33428.29</v>
      </c>
      <c r="I48" s="8">
        <v>0</v>
      </c>
      <c r="J48" s="8">
        <v>5091.25</v>
      </c>
      <c r="K48" s="8">
        <v>14221.5</v>
      </c>
      <c r="L48" s="55">
        <v>1</v>
      </c>
      <c r="T48" s="62"/>
      <c r="U48" s="56"/>
    </row>
    <row r="49" spans="1:21" x14ac:dyDescent="0.3">
      <c r="A49" s="7">
        <v>2227</v>
      </c>
      <c r="B49" s="8">
        <v>1045511.8399999999</v>
      </c>
      <c r="C49" s="8">
        <v>0</v>
      </c>
      <c r="D49" s="8">
        <v>10679.97</v>
      </c>
      <c r="E49" s="8">
        <v>32845</v>
      </c>
      <c r="F49" s="74">
        <v>54750</v>
      </c>
      <c r="G49" s="74">
        <v>0</v>
      </c>
      <c r="H49" s="75">
        <f t="shared" si="0"/>
        <v>54750</v>
      </c>
      <c r="I49" s="8">
        <v>0</v>
      </c>
      <c r="J49" s="8">
        <v>6317.5</v>
      </c>
      <c r="K49" s="8">
        <v>15094.75</v>
      </c>
      <c r="L49" s="55">
        <v>1</v>
      </c>
      <c r="T49" s="62"/>
      <c r="U49" s="56"/>
    </row>
    <row r="50" spans="1:21" x14ac:dyDescent="0.3">
      <c r="A50" s="7">
        <v>2228</v>
      </c>
      <c r="B50" s="8">
        <v>2158290.79</v>
      </c>
      <c r="C50" s="8">
        <v>0</v>
      </c>
      <c r="D50" s="8">
        <v>56103.33</v>
      </c>
      <c r="E50" s="8">
        <v>138123.29999999999</v>
      </c>
      <c r="F50" s="74">
        <v>98716.93</v>
      </c>
      <c r="G50" s="74">
        <v>-3052</v>
      </c>
      <c r="H50" s="75">
        <f t="shared" si="0"/>
        <v>95664.93</v>
      </c>
      <c r="I50" s="8">
        <v>0</v>
      </c>
      <c r="J50" s="8">
        <v>8713.75</v>
      </c>
      <c r="K50" s="8">
        <v>53835</v>
      </c>
      <c r="L50" s="55">
        <v>1</v>
      </c>
      <c r="T50" s="62"/>
      <c r="U50" s="56"/>
    </row>
    <row r="51" spans="1:21" x14ac:dyDescent="0.3">
      <c r="A51" s="7">
        <v>2231</v>
      </c>
      <c r="B51" s="8">
        <v>1052273.2000000002</v>
      </c>
      <c r="C51" s="8">
        <v>0</v>
      </c>
      <c r="D51" s="8">
        <v>109793.75</v>
      </c>
      <c r="E51" s="8">
        <v>42555</v>
      </c>
      <c r="F51" s="74">
        <v>50648.29</v>
      </c>
      <c r="G51" s="74">
        <v>0</v>
      </c>
      <c r="H51" s="75">
        <f t="shared" si="0"/>
        <v>50648.29</v>
      </c>
      <c r="I51" s="8">
        <v>0</v>
      </c>
      <c r="J51" s="8">
        <v>6115</v>
      </c>
      <c r="K51" s="8">
        <v>31357.5</v>
      </c>
      <c r="L51" s="55">
        <v>1</v>
      </c>
      <c r="T51" s="62"/>
      <c r="U51" s="56"/>
    </row>
    <row r="52" spans="1:21" x14ac:dyDescent="0.3">
      <c r="A52" s="7">
        <v>2239</v>
      </c>
      <c r="B52" s="8">
        <v>758433.46000000008</v>
      </c>
      <c r="C52" s="8">
        <v>0</v>
      </c>
      <c r="D52" s="8">
        <v>63444.51</v>
      </c>
      <c r="E52" s="8">
        <v>24955</v>
      </c>
      <c r="F52" s="74">
        <v>40203</v>
      </c>
      <c r="G52" s="74">
        <v>-1354</v>
      </c>
      <c r="H52" s="75">
        <f t="shared" si="0"/>
        <v>38849</v>
      </c>
      <c r="I52" s="8">
        <v>0</v>
      </c>
      <c r="J52" s="8">
        <v>5485</v>
      </c>
      <c r="K52" s="8">
        <v>5863</v>
      </c>
      <c r="L52" s="55">
        <v>1</v>
      </c>
      <c r="T52" s="62"/>
      <c r="U52" s="56"/>
    </row>
    <row r="53" spans="1:21" x14ac:dyDescent="0.3">
      <c r="A53" s="7">
        <v>2245</v>
      </c>
      <c r="B53" s="8">
        <v>2605729.7200000002</v>
      </c>
      <c r="C53" s="8">
        <v>0</v>
      </c>
      <c r="D53" s="8">
        <v>84630.04</v>
      </c>
      <c r="E53" s="8">
        <v>382556.55</v>
      </c>
      <c r="F53" s="74">
        <v>40753.93</v>
      </c>
      <c r="G53" s="74">
        <v>197</v>
      </c>
      <c r="H53" s="75">
        <f t="shared" si="0"/>
        <v>40950.93</v>
      </c>
      <c r="I53" s="8">
        <v>0</v>
      </c>
      <c r="J53" s="8">
        <v>8500</v>
      </c>
      <c r="K53" s="8">
        <v>112665</v>
      </c>
      <c r="L53" s="55">
        <v>1</v>
      </c>
      <c r="T53" s="62"/>
      <c r="U53" s="56"/>
    </row>
    <row r="54" spans="1:21" x14ac:dyDescent="0.3">
      <c r="A54" s="7">
        <v>2254</v>
      </c>
      <c r="B54" s="8">
        <v>1231451.31</v>
      </c>
      <c r="C54" s="8">
        <v>0</v>
      </c>
      <c r="D54" s="8">
        <v>79591.86</v>
      </c>
      <c r="E54" s="8">
        <v>105435</v>
      </c>
      <c r="F54" s="74">
        <v>33244</v>
      </c>
      <c r="G54" s="74">
        <v>0</v>
      </c>
      <c r="H54" s="75">
        <f t="shared" si="0"/>
        <v>33244</v>
      </c>
      <c r="I54" s="8">
        <v>0</v>
      </c>
      <c r="J54" s="8">
        <v>6340</v>
      </c>
      <c r="K54" s="8">
        <v>35520</v>
      </c>
      <c r="L54" s="55">
        <v>1</v>
      </c>
      <c r="T54" s="62"/>
      <c r="U54" s="56"/>
    </row>
    <row r="55" spans="1:21" x14ac:dyDescent="0.3">
      <c r="A55" s="7">
        <v>2258</v>
      </c>
      <c r="B55" s="8">
        <v>2188940.77</v>
      </c>
      <c r="C55" s="8">
        <v>0</v>
      </c>
      <c r="D55" s="8">
        <v>126256.69</v>
      </c>
      <c r="E55" s="8">
        <v>69155</v>
      </c>
      <c r="F55" s="74">
        <v>194134.1</v>
      </c>
      <c r="G55" s="74">
        <v>-329</v>
      </c>
      <c r="H55" s="75">
        <f t="shared" si="0"/>
        <v>193805.1</v>
      </c>
      <c r="I55" s="8">
        <v>0</v>
      </c>
      <c r="J55" s="8">
        <v>8837.5</v>
      </c>
      <c r="K55" s="8">
        <v>45232.5</v>
      </c>
      <c r="L55" s="55">
        <v>1</v>
      </c>
      <c r="T55" s="62"/>
      <c r="U55" s="56"/>
    </row>
    <row r="56" spans="1:21" x14ac:dyDescent="0.3">
      <c r="A56" s="7">
        <v>2263</v>
      </c>
      <c r="B56" s="8">
        <v>939375.52</v>
      </c>
      <c r="C56" s="8">
        <v>0</v>
      </c>
      <c r="D56" s="8">
        <v>28513.23</v>
      </c>
      <c r="E56" s="8">
        <v>86782.51</v>
      </c>
      <c r="F56" s="74">
        <v>9736.93</v>
      </c>
      <c r="G56" s="74">
        <v>1694</v>
      </c>
      <c r="H56" s="75">
        <f t="shared" si="0"/>
        <v>11430.93</v>
      </c>
      <c r="I56" s="8">
        <v>0</v>
      </c>
      <c r="J56" s="8">
        <v>0</v>
      </c>
      <c r="K56" s="8">
        <v>21706.5</v>
      </c>
      <c r="L56" s="55">
        <v>1</v>
      </c>
      <c r="T56" s="62"/>
      <c r="U56" s="56"/>
    </row>
    <row r="57" spans="1:21" x14ac:dyDescent="0.3">
      <c r="A57" s="7">
        <v>2265</v>
      </c>
      <c r="B57" s="8">
        <v>654159.48</v>
      </c>
      <c r="C57" s="8">
        <v>0</v>
      </c>
      <c r="D57" s="8">
        <v>65091.920000000006</v>
      </c>
      <c r="E57" s="8">
        <v>48795</v>
      </c>
      <c r="F57" s="74">
        <v>32190</v>
      </c>
      <c r="G57" s="74">
        <v>0</v>
      </c>
      <c r="H57" s="75">
        <f t="shared" si="0"/>
        <v>32190</v>
      </c>
      <c r="I57" s="8">
        <v>0</v>
      </c>
      <c r="J57" s="8">
        <v>5181.25</v>
      </c>
      <c r="K57" s="8">
        <v>18463</v>
      </c>
      <c r="L57" s="55">
        <v>1</v>
      </c>
      <c r="T57" s="62"/>
      <c r="U57" s="56"/>
    </row>
    <row r="58" spans="1:21" x14ac:dyDescent="0.3">
      <c r="A58" s="7">
        <v>2268</v>
      </c>
      <c r="B58" s="8">
        <v>875034.59</v>
      </c>
      <c r="C58" s="8">
        <v>0</v>
      </c>
      <c r="D58" s="8">
        <v>112742.64</v>
      </c>
      <c r="E58" s="8">
        <v>53925</v>
      </c>
      <c r="F58" s="74">
        <v>89601.18</v>
      </c>
      <c r="G58" s="74">
        <v>1115</v>
      </c>
      <c r="H58" s="75">
        <f t="shared" si="0"/>
        <v>90716.18</v>
      </c>
      <c r="I58" s="8">
        <v>0</v>
      </c>
      <c r="J58" s="8">
        <v>5608.75</v>
      </c>
      <c r="K58" s="8">
        <v>24575.75</v>
      </c>
      <c r="L58" s="55">
        <v>1</v>
      </c>
      <c r="T58" s="62"/>
      <c r="U58" s="56"/>
    </row>
    <row r="59" spans="1:21" x14ac:dyDescent="0.3">
      <c r="A59" s="7">
        <v>2269</v>
      </c>
      <c r="B59" s="8">
        <v>1113773.3799999999</v>
      </c>
      <c r="C59" s="8">
        <v>0</v>
      </c>
      <c r="D59" s="8">
        <v>119033.26000000001</v>
      </c>
      <c r="E59" s="8">
        <v>105370</v>
      </c>
      <c r="F59" s="74">
        <v>16596</v>
      </c>
      <c r="G59" s="74">
        <v>0</v>
      </c>
      <c r="H59" s="75">
        <f t="shared" si="0"/>
        <v>16596</v>
      </c>
      <c r="I59" s="8">
        <v>0</v>
      </c>
      <c r="J59" s="8">
        <v>6508.75</v>
      </c>
      <c r="K59" s="8">
        <v>5661</v>
      </c>
      <c r="L59" s="55">
        <v>1</v>
      </c>
      <c r="T59" s="62"/>
      <c r="U59" s="56"/>
    </row>
    <row r="60" spans="1:21" x14ac:dyDescent="0.3">
      <c r="A60" s="7">
        <v>2270</v>
      </c>
      <c r="B60" s="8">
        <v>599702.65</v>
      </c>
      <c r="C60" s="8">
        <v>0</v>
      </c>
      <c r="D60" s="8">
        <v>4613.21</v>
      </c>
      <c r="E60" s="8">
        <v>24595</v>
      </c>
      <c r="F60" s="74">
        <v>9696.93</v>
      </c>
      <c r="G60" s="74">
        <v>1379</v>
      </c>
      <c r="H60" s="75">
        <f t="shared" si="0"/>
        <v>11075.93</v>
      </c>
      <c r="I60" s="8">
        <v>0</v>
      </c>
      <c r="J60" s="8">
        <v>0</v>
      </c>
      <c r="K60" s="8">
        <v>40237.5</v>
      </c>
      <c r="L60" s="55">
        <v>1</v>
      </c>
      <c r="T60" s="62"/>
      <c r="U60" s="56"/>
    </row>
    <row r="61" spans="1:21" x14ac:dyDescent="0.3">
      <c r="A61" s="7">
        <v>2275</v>
      </c>
      <c r="B61" s="8">
        <v>1157263.25</v>
      </c>
      <c r="C61" s="8">
        <v>0</v>
      </c>
      <c r="D61" s="8">
        <v>78991.87</v>
      </c>
      <c r="E61" s="8">
        <v>73070</v>
      </c>
      <c r="F61" s="74">
        <v>54217</v>
      </c>
      <c r="G61" s="74">
        <v>-949</v>
      </c>
      <c r="H61" s="75">
        <f t="shared" ref="H61:H121" si="1">F61+G61</f>
        <v>53268</v>
      </c>
      <c r="I61" s="8">
        <v>0</v>
      </c>
      <c r="J61" s="8">
        <v>6373.75</v>
      </c>
      <c r="K61" s="8">
        <v>18962</v>
      </c>
      <c r="L61" s="55">
        <v>1</v>
      </c>
      <c r="T61" s="62"/>
      <c r="U61" s="56"/>
    </row>
    <row r="62" spans="1:21" x14ac:dyDescent="0.3">
      <c r="A62" s="7">
        <v>2276</v>
      </c>
      <c r="B62" s="8">
        <v>1793853.7</v>
      </c>
      <c r="C62" s="8">
        <v>0</v>
      </c>
      <c r="D62" s="8">
        <v>87264.609999999986</v>
      </c>
      <c r="E62" s="8">
        <v>69275</v>
      </c>
      <c r="F62" s="74">
        <v>146796.93</v>
      </c>
      <c r="G62" s="74">
        <v>-8463</v>
      </c>
      <c r="H62" s="75">
        <f t="shared" si="1"/>
        <v>138333.93</v>
      </c>
      <c r="I62" s="8">
        <v>0</v>
      </c>
      <c r="J62" s="8">
        <v>7948.75</v>
      </c>
      <c r="K62" s="8">
        <v>30802.5</v>
      </c>
      <c r="L62" s="55">
        <v>1</v>
      </c>
      <c r="T62" s="62"/>
      <c r="U62" s="56"/>
    </row>
    <row r="63" spans="1:21" x14ac:dyDescent="0.3">
      <c r="A63" s="7">
        <v>2278</v>
      </c>
      <c r="B63" s="8">
        <v>711104.12999999989</v>
      </c>
      <c r="C63" s="8">
        <v>0</v>
      </c>
      <c r="D63" s="8">
        <v>59964.56</v>
      </c>
      <c r="E63" s="8">
        <v>55077.8</v>
      </c>
      <c r="F63" s="74">
        <v>28337</v>
      </c>
      <c r="G63" s="74">
        <v>-3492</v>
      </c>
      <c r="H63" s="75">
        <f t="shared" si="1"/>
        <v>24845</v>
      </c>
      <c r="I63" s="8">
        <v>0</v>
      </c>
      <c r="J63" s="8">
        <v>5383.75</v>
      </c>
      <c r="K63" s="8">
        <v>14720.5</v>
      </c>
      <c r="L63" s="55">
        <v>1</v>
      </c>
      <c r="T63" s="62"/>
      <c r="U63" s="56"/>
    </row>
    <row r="64" spans="1:21" x14ac:dyDescent="0.3">
      <c r="A64" s="7">
        <v>2279</v>
      </c>
      <c r="B64" s="8">
        <v>576934.71999999986</v>
      </c>
      <c r="C64" s="8">
        <v>0</v>
      </c>
      <c r="D64" s="8">
        <v>49465.58</v>
      </c>
      <c r="E64" s="8">
        <v>31098</v>
      </c>
      <c r="F64" s="74">
        <v>26260.93</v>
      </c>
      <c r="G64" s="74">
        <v>-1333</v>
      </c>
      <c r="H64" s="75">
        <f t="shared" si="1"/>
        <v>24927.93</v>
      </c>
      <c r="I64" s="8">
        <v>0</v>
      </c>
      <c r="J64" s="8">
        <v>4832.5</v>
      </c>
      <c r="K64" s="8">
        <v>9730.5</v>
      </c>
      <c r="L64" s="55">
        <v>1</v>
      </c>
      <c r="T64" s="62"/>
      <c r="U64" s="56"/>
    </row>
    <row r="65" spans="1:21" x14ac:dyDescent="0.3">
      <c r="A65" s="7">
        <v>2280</v>
      </c>
      <c r="B65" s="8">
        <v>1056541.3500000001</v>
      </c>
      <c r="C65" s="8">
        <v>0</v>
      </c>
      <c r="D65" s="8">
        <v>46188.56</v>
      </c>
      <c r="E65" s="8">
        <v>41620</v>
      </c>
      <c r="F65" s="74">
        <v>53055</v>
      </c>
      <c r="G65" s="74">
        <v>-4107</v>
      </c>
      <c r="H65" s="75">
        <f t="shared" si="1"/>
        <v>48948</v>
      </c>
      <c r="I65" s="8">
        <v>0</v>
      </c>
      <c r="J65" s="8">
        <v>6362.5</v>
      </c>
      <c r="K65" s="8">
        <v>28860</v>
      </c>
      <c r="L65" s="55">
        <v>1</v>
      </c>
      <c r="T65" s="62"/>
      <c r="U65" s="56"/>
    </row>
    <row r="66" spans="1:21" x14ac:dyDescent="0.3">
      <c r="A66" s="7">
        <v>2282</v>
      </c>
      <c r="B66" s="8">
        <v>2127682.5099999998</v>
      </c>
      <c r="C66" s="8">
        <v>0</v>
      </c>
      <c r="D66" s="8">
        <v>138842.79</v>
      </c>
      <c r="E66" s="8">
        <v>121465</v>
      </c>
      <c r="F66" s="74">
        <v>97546.290000000008</v>
      </c>
      <c r="G66" s="74">
        <v>-3233</v>
      </c>
      <c r="H66" s="75">
        <f t="shared" si="1"/>
        <v>94313.290000000008</v>
      </c>
      <c r="I66" s="8">
        <v>0</v>
      </c>
      <c r="J66" s="8">
        <v>8758.75</v>
      </c>
      <c r="K66" s="8">
        <v>38400</v>
      </c>
      <c r="L66" s="55">
        <v>1</v>
      </c>
      <c r="T66" s="62"/>
      <c r="U66" s="56"/>
    </row>
    <row r="67" spans="1:21" x14ac:dyDescent="0.3">
      <c r="A67" s="7">
        <v>2285</v>
      </c>
      <c r="B67" s="8">
        <v>939602.83999999985</v>
      </c>
      <c r="C67" s="8">
        <v>0</v>
      </c>
      <c r="D67" s="8">
        <v>3867.7</v>
      </c>
      <c r="E67" s="8">
        <v>59785</v>
      </c>
      <c r="F67" s="74">
        <v>38781.86</v>
      </c>
      <c r="G67" s="74">
        <v>376</v>
      </c>
      <c r="H67" s="75">
        <f t="shared" si="1"/>
        <v>39157.86</v>
      </c>
      <c r="I67" s="8">
        <v>0</v>
      </c>
      <c r="J67" s="8">
        <v>6002.5</v>
      </c>
      <c r="K67" s="8">
        <v>18587.75</v>
      </c>
      <c r="L67" s="55">
        <v>1</v>
      </c>
      <c r="T67" s="62"/>
      <c r="U67" s="56"/>
    </row>
    <row r="68" spans="1:21" x14ac:dyDescent="0.3">
      <c r="A68" s="7">
        <v>2289</v>
      </c>
      <c r="B68" s="8">
        <v>627685.18000000005</v>
      </c>
      <c r="C68" s="8">
        <v>0</v>
      </c>
      <c r="D68" s="8">
        <v>9477.06</v>
      </c>
      <c r="E68" s="8">
        <v>25755</v>
      </c>
      <c r="F68" s="74">
        <v>27921</v>
      </c>
      <c r="G68" s="74">
        <v>2220</v>
      </c>
      <c r="H68" s="75">
        <f t="shared" si="1"/>
        <v>30141</v>
      </c>
      <c r="I68" s="8">
        <v>0</v>
      </c>
      <c r="J68" s="8">
        <v>5316.25</v>
      </c>
      <c r="K68" s="8">
        <v>17090.75</v>
      </c>
      <c r="L68" s="55">
        <v>1</v>
      </c>
      <c r="T68" s="62"/>
      <c r="U68" s="56"/>
    </row>
    <row r="69" spans="1:21" x14ac:dyDescent="0.3">
      <c r="A69" s="7">
        <v>2298</v>
      </c>
      <c r="B69" s="8">
        <v>1982273.76</v>
      </c>
      <c r="C69" s="8">
        <v>0</v>
      </c>
      <c r="D69" s="8">
        <v>60365.96</v>
      </c>
      <c r="E69" s="8">
        <v>135912.17000000001</v>
      </c>
      <c r="F69" s="74">
        <v>83912.93</v>
      </c>
      <c r="G69" s="74">
        <v>-142</v>
      </c>
      <c r="H69" s="75">
        <f t="shared" si="1"/>
        <v>83770.929999999993</v>
      </c>
      <c r="I69" s="8">
        <v>0</v>
      </c>
      <c r="J69" s="8">
        <v>8421.25</v>
      </c>
      <c r="K69" s="8">
        <v>12099</v>
      </c>
      <c r="L69" s="55">
        <v>1</v>
      </c>
      <c r="T69" s="62"/>
      <c r="U69" s="56"/>
    </row>
    <row r="70" spans="1:21" x14ac:dyDescent="0.3">
      <c r="A70" s="7">
        <v>2300</v>
      </c>
      <c r="B70" s="8">
        <v>1017223.4100000001</v>
      </c>
      <c r="C70" s="8">
        <v>0</v>
      </c>
      <c r="D70" s="8">
        <v>56822.489999999991</v>
      </c>
      <c r="E70" s="8">
        <v>59085</v>
      </c>
      <c r="F70" s="74">
        <v>48816</v>
      </c>
      <c r="G70" s="74">
        <v>0</v>
      </c>
      <c r="H70" s="75">
        <f t="shared" si="1"/>
        <v>48816</v>
      </c>
      <c r="I70" s="8">
        <v>0</v>
      </c>
      <c r="J70" s="8">
        <v>5935</v>
      </c>
      <c r="K70" s="8">
        <v>22455</v>
      </c>
      <c r="L70" s="55">
        <v>1</v>
      </c>
      <c r="T70" s="62"/>
      <c r="U70" s="56"/>
    </row>
    <row r="71" spans="1:21" x14ac:dyDescent="0.3">
      <c r="A71" s="7">
        <v>2312</v>
      </c>
      <c r="B71" s="8">
        <v>2095335.04</v>
      </c>
      <c r="C71" s="8">
        <v>0</v>
      </c>
      <c r="D71" s="8">
        <v>129096.89</v>
      </c>
      <c r="E71" s="8">
        <v>136965</v>
      </c>
      <c r="F71" s="74">
        <v>61568</v>
      </c>
      <c r="G71" s="74">
        <v>3191.8</v>
      </c>
      <c r="H71" s="75">
        <f t="shared" si="1"/>
        <v>64759.8</v>
      </c>
      <c r="I71" s="8">
        <v>0</v>
      </c>
      <c r="J71" s="8">
        <v>8590</v>
      </c>
      <c r="K71" s="8">
        <v>52447.5</v>
      </c>
      <c r="L71" s="55">
        <v>1</v>
      </c>
      <c r="T71" s="62"/>
      <c r="U71" s="56"/>
    </row>
    <row r="72" spans="1:21" x14ac:dyDescent="0.3">
      <c r="A72" s="7">
        <v>2318</v>
      </c>
      <c r="B72" s="8">
        <v>646276.34</v>
      </c>
      <c r="C72" s="8">
        <v>0</v>
      </c>
      <c r="D72" s="8">
        <v>49544.07</v>
      </c>
      <c r="E72" s="8">
        <v>26455</v>
      </c>
      <c r="F72" s="74">
        <v>36493</v>
      </c>
      <c r="G72" s="74">
        <v>-2590</v>
      </c>
      <c r="H72" s="75">
        <f t="shared" si="1"/>
        <v>33903</v>
      </c>
      <c r="I72" s="8">
        <v>0</v>
      </c>
      <c r="J72" s="8">
        <v>5035</v>
      </c>
      <c r="K72" s="8">
        <v>1800</v>
      </c>
      <c r="L72" s="55">
        <v>1</v>
      </c>
      <c r="T72" s="62"/>
      <c r="U72" s="56"/>
    </row>
    <row r="73" spans="1:21" x14ac:dyDescent="0.3">
      <c r="A73" s="7">
        <v>2320</v>
      </c>
      <c r="B73" s="8">
        <v>770981.66999999993</v>
      </c>
      <c r="C73" s="8">
        <v>0</v>
      </c>
      <c r="D73" s="8">
        <v>48646.899999999994</v>
      </c>
      <c r="E73" s="8">
        <v>84395</v>
      </c>
      <c r="F73" s="74">
        <v>25455</v>
      </c>
      <c r="G73" s="74">
        <v>445</v>
      </c>
      <c r="H73" s="75">
        <f t="shared" si="1"/>
        <v>25900</v>
      </c>
      <c r="I73" s="8">
        <v>0</v>
      </c>
      <c r="J73" s="8">
        <v>5170</v>
      </c>
      <c r="K73" s="8">
        <v>20334.25</v>
      </c>
      <c r="L73" s="55">
        <v>1</v>
      </c>
      <c r="T73" s="62"/>
      <c r="U73" s="56"/>
    </row>
    <row r="74" spans="1:21" x14ac:dyDescent="0.3">
      <c r="A74" s="7">
        <v>2321</v>
      </c>
      <c r="B74" s="8">
        <v>521044.43999999994</v>
      </c>
      <c r="C74" s="8">
        <v>0</v>
      </c>
      <c r="D74" s="8">
        <v>29742.92</v>
      </c>
      <c r="E74" s="8">
        <v>25355</v>
      </c>
      <c r="F74" s="74">
        <v>24362</v>
      </c>
      <c r="G74" s="74">
        <v>1287</v>
      </c>
      <c r="H74" s="75">
        <f t="shared" si="1"/>
        <v>25649</v>
      </c>
      <c r="I74" s="8">
        <v>0</v>
      </c>
      <c r="J74" s="8">
        <v>4843.75</v>
      </c>
      <c r="K74" s="8">
        <v>19461</v>
      </c>
      <c r="L74" s="55">
        <v>1</v>
      </c>
      <c r="T74" s="62"/>
      <c r="U74" s="56"/>
    </row>
    <row r="75" spans="1:21" x14ac:dyDescent="0.3">
      <c r="A75" s="7">
        <v>2322</v>
      </c>
      <c r="B75" s="8">
        <v>698260.54999999993</v>
      </c>
      <c r="C75" s="8">
        <v>0</v>
      </c>
      <c r="D75" s="8">
        <v>35976.270000000004</v>
      </c>
      <c r="E75" s="8">
        <v>31315</v>
      </c>
      <c r="F75" s="74">
        <v>34641</v>
      </c>
      <c r="G75" s="74">
        <v>340</v>
      </c>
      <c r="H75" s="75">
        <f t="shared" si="1"/>
        <v>34981</v>
      </c>
      <c r="I75" s="8">
        <v>0</v>
      </c>
      <c r="J75" s="8">
        <v>5338.75</v>
      </c>
      <c r="K75" s="8">
        <v>17714.5</v>
      </c>
      <c r="L75" s="55">
        <v>1</v>
      </c>
      <c r="T75" s="62"/>
      <c r="U75" s="56"/>
    </row>
    <row r="76" spans="1:21" x14ac:dyDescent="0.3">
      <c r="A76" s="7">
        <v>2326</v>
      </c>
      <c r="B76" s="8">
        <v>1056812.27</v>
      </c>
      <c r="C76" s="8">
        <v>0</v>
      </c>
      <c r="D76" s="8">
        <v>83010.92</v>
      </c>
      <c r="E76" s="8">
        <v>61715</v>
      </c>
      <c r="F76" s="74">
        <v>59751</v>
      </c>
      <c r="G76" s="74">
        <v>-4901</v>
      </c>
      <c r="H76" s="75">
        <f t="shared" si="1"/>
        <v>54850</v>
      </c>
      <c r="I76" s="8">
        <v>0</v>
      </c>
      <c r="J76" s="8">
        <v>6182.5</v>
      </c>
      <c r="K76" s="8">
        <v>37740</v>
      </c>
      <c r="L76" s="55">
        <v>1</v>
      </c>
      <c r="T76" s="62"/>
      <c r="U76" s="56"/>
    </row>
    <row r="77" spans="1:21" x14ac:dyDescent="0.3">
      <c r="A77" s="7">
        <v>2328</v>
      </c>
      <c r="B77" s="8">
        <v>1426450.9300000002</v>
      </c>
      <c r="C77" s="8">
        <v>0</v>
      </c>
      <c r="D77" s="8">
        <v>87252.97</v>
      </c>
      <c r="E77" s="8">
        <v>73720</v>
      </c>
      <c r="F77" s="74">
        <v>122819</v>
      </c>
      <c r="G77" s="74">
        <v>-6146</v>
      </c>
      <c r="H77" s="75">
        <f t="shared" si="1"/>
        <v>116673</v>
      </c>
      <c r="I77" s="8">
        <v>0</v>
      </c>
      <c r="J77" s="8">
        <v>7026.25</v>
      </c>
      <c r="K77" s="8">
        <v>34687.5</v>
      </c>
      <c r="L77" s="55">
        <v>1</v>
      </c>
      <c r="T77" s="62"/>
      <c r="U77" s="56"/>
    </row>
    <row r="78" spans="1:21" x14ac:dyDescent="0.3">
      <c r="A78" s="7">
        <v>2329</v>
      </c>
      <c r="B78" s="8">
        <v>1500538.95</v>
      </c>
      <c r="C78" s="8">
        <v>0</v>
      </c>
      <c r="D78" s="8">
        <v>53260.780000000006</v>
      </c>
      <c r="E78" s="8">
        <v>98685</v>
      </c>
      <c r="F78" s="74">
        <v>122326.64</v>
      </c>
      <c r="G78" s="74">
        <v>-15732</v>
      </c>
      <c r="H78" s="75">
        <f t="shared" si="1"/>
        <v>106594.64</v>
      </c>
      <c r="I78" s="8">
        <v>0</v>
      </c>
      <c r="J78" s="8">
        <v>7015.4500000000007</v>
      </c>
      <c r="K78" s="8">
        <v>53835</v>
      </c>
      <c r="L78" s="55">
        <v>1</v>
      </c>
      <c r="T78" s="62"/>
      <c r="U78" s="56"/>
    </row>
    <row r="79" spans="1:21" x14ac:dyDescent="0.3">
      <c r="A79" s="7">
        <v>2337</v>
      </c>
      <c r="B79" s="8">
        <v>796273.25</v>
      </c>
      <c r="C79" s="8">
        <v>0</v>
      </c>
      <c r="D79" s="8">
        <v>71597.930000000008</v>
      </c>
      <c r="E79" s="8">
        <v>59602.080000000002</v>
      </c>
      <c r="F79" s="74">
        <v>61917</v>
      </c>
      <c r="G79" s="74">
        <v>6978</v>
      </c>
      <c r="H79" s="75">
        <f t="shared" si="1"/>
        <v>68895</v>
      </c>
      <c r="I79" s="8">
        <v>0</v>
      </c>
      <c r="J79" s="8">
        <v>6711.25</v>
      </c>
      <c r="K79" s="8">
        <v>23577.75</v>
      </c>
      <c r="L79" s="55">
        <v>1</v>
      </c>
      <c r="T79" s="62"/>
      <c r="U79" s="56"/>
    </row>
    <row r="80" spans="1:21" x14ac:dyDescent="0.3">
      <c r="A80" s="7">
        <v>2340</v>
      </c>
      <c r="B80" s="8">
        <v>1120390.1499999999</v>
      </c>
      <c r="C80" s="8">
        <v>0</v>
      </c>
      <c r="D80" s="8">
        <v>81202.539999999994</v>
      </c>
      <c r="E80" s="8">
        <v>138505</v>
      </c>
      <c r="F80" s="74">
        <v>57926.64</v>
      </c>
      <c r="G80" s="74">
        <v>5657</v>
      </c>
      <c r="H80" s="75">
        <f t="shared" si="1"/>
        <v>63583.64</v>
      </c>
      <c r="I80" s="8">
        <v>0</v>
      </c>
      <c r="J80" s="8">
        <v>5665</v>
      </c>
      <c r="K80" s="8">
        <v>27648</v>
      </c>
      <c r="L80" s="55">
        <v>1</v>
      </c>
      <c r="T80" s="62"/>
      <c r="U80" s="56"/>
    </row>
    <row r="81" spans="1:21" x14ac:dyDescent="0.3">
      <c r="A81" s="7">
        <v>2345</v>
      </c>
      <c r="B81" s="8">
        <v>1042763.57</v>
      </c>
      <c r="C81" s="8">
        <v>0</v>
      </c>
      <c r="D81" s="8">
        <v>103913.46</v>
      </c>
      <c r="E81" s="8">
        <v>114525</v>
      </c>
      <c r="F81" s="74">
        <v>48233.93</v>
      </c>
      <c r="G81" s="74">
        <v>64</v>
      </c>
      <c r="H81" s="75">
        <f t="shared" si="1"/>
        <v>48297.93</v>
      </c>
      <c r="I81" s="8">
        <v>0</v>
      </c>
      <c r="J81" s="8">
        <v>5608.75</v>
      </c>
      <c r="K81" s="8">
        <v>37740</v>
      </c>
      <c r="L81" s="55">
        <v>1</v>
      </c>
      <c r="T81" s="62"/>
      <c r="U81" s="56"/>
    </row>
    <row r="82" spans="1:21" x14ac:dyDescent="0.3">
      <c r="A82" s="7">
        <v>2431</v>
      </c>
      <c r="B82" s="8">
        <v>1496616.93</v>
      </c>
      <c r="C82" s="8">
        <v>0</v>
      </c>
      <c r="D82" s="8">
        <v>76295</v>
      </c>
      <c r="E82" s="8">
        <v>145818.75</v>
      </c>
      <c r="F82" s="74">
        <v>16973.86</v>
      </c>
      <c r="G82" s="74">
        <v>0</v>
      </c>
      <c r="H82" s="75">
        <f t="shared" si="1"/>
        <v>16973.86</v>
      </c>
      <c r="I82" s="8">
        <v>0</v>
      </c>
      <c r="J82" s="8">
        <v>0</v>
      </c>
      <c r="K82" s="8">
        <v>21760</v>
      </c>
      <c r="L82" s="55">
        <v>1</v>
      </c>
      <c r="T82" s="62"/>
      <c r="U82" s="56"/>
    </row>
    <row r="83" spans="1:21" x14ac:dyDescent="0.3">
      <c r="A83" s="7">
        <v>2434</v>
      </c>
      <c r="B83" s="8">
        <v>3047984.82</v>
      </c>
      <c r="C83" s="8">
        <v>0</v>
      </c>
      <c r="D83" s="8">
        <v>224051.21999999997</v>
      </c>
      <c r="E83" s="8">
        <v>420408</v>
      </c>
      <c r="F83" s="74">
        <v>42697</v>
      </c>
      <c r="G83" s="74">
        <v>-3460</v>
      </c>
      <c r="H83" s="75">
        <f t="shared" si="1"/>
        <v>39237</v>
      </c>
      <c r="I83" s="8">
        <v>0</v>
      </c>
      <c r="J83" s="8">
        <v>9561.5499999999993</v>
      </c>
      <c r="K83" s="8">
        <v>106005</v>
      </c>
      <c r="L83" s="55">
        <v>1</v>
      </c>
      <c r="T83" s="62"/>
      <c r="U83" s="56"/>
    </row>
    <row r="84" spans="1:21" x14ac:dyDescent="0.3">
      <c r="A84" s="7">
        <v>2454</v>
      </c>
      <c r="B84" s="8">
        <v>719908.59000000008</v>
      </c>
      <c r="C84" s="8">
        <v>0</v>
      </c>
      <c r="D84" s="8">
        <v>124103.65999999999</v>
      </c>
      <c r="E84" s="8">
        <v>99930</v>
      </c>
      <c r="F84" s="74">
        <v>28163</v>
      </c>
      <c r="G84" s="74">
        <v>-531</v>
      </c>
      <c r="H84" s="75">
        <f t="shared" si="1"/>
        <v>27632</v>
      </c>
      <c r="I84" s="8">
        <v>0</v>
      </c>
      <c r="J84" s="8">
        <v>4990</v>
      </c>
      <c r="K84" s="8">
        <v>24451</v>
      </c>
      <c r="L84" s="55">
        <v>1</v>
      </c>
      <c r="T84" s="62"/>
      <c r="U84" s="56"/>
    </row>
    <row r="85" spans="1:21" x14ac:dyDescent="0.3">
      <c r="A85" s="7">
        <v>2459</v>
      </c>
      <c r="B85" s="8">
        <v>1317307.71</v>
      </c>
      <c r="C85" s="8">
        <v>0</v>
      </c>
      <c r="D85" s="8">
        <v>95986.5</v>
      </c>
      <c r="E85" s="8">
        <v>12835</v>
      </c>
      <c r="F85" s="74">
        <v>167585.43</v>
      </c>
      <c r="G85" s="74">
        <v>-1688</v>
      </c>
      <c r="H85" s="75">
        <f t="shared" si="1"/>
        <v>165897.43</v>
      </c>
      <c r="I85" s="8">
        <v>0</v>
      </c>
      <c r="J85" s="8">
        <v>7037.5</v>
      </c>
      <c r="K85" s="8">
        <v>38912</v>
      </c>
      <c r="L85" s="55">
        <v>1</v>
      </c>
      <c r="T85" s="62"/>
      <c r="U85" s="56"/>
    </row>
    <row r="86" spans="1:21" x14ac:dyDescent="0.3">
      <c r="A86" s="7">
        <v>2465</v>
      </c>
      <c r="B86" s="8">
        <v>2196239.58</v>
      </c>
      <c r="C86" s="8">
        <v>0</v>
      </c>
      <c r="D86" s="8">
        <v>104918.43999999997</v>
      </c>
      <c r="E86" s="8">
        <v>31330</v>
      </c>
      <c r="F86" s="74">
        <v>93921.64</v>
      </c>
      <c r="G86" s="74">
        <v>965</v>
      </c>
      <c r="H86" s="75">
        <f t="shared" si="1"/>
        <v>94886.64</v>
      </c>
      <c r="I86" s="8">
        <v>0</v>
      </c>
      <c r="J86" s="8">
        <v>8905</v>
      </c>
      <c r="K86" s="8">
        <v>42180</v>
      </c>
      <c r="L86" s="55">
        <v>1</v>
      </c>
      <c r="T86" s="62"/>
      <c r="U86" s="56"/>
    </row>
    <row r="87" spans="1:21" x14ac:dyDescent="0.3">
      <c r="A87" s="7">
        <v>2471</v>
      </c>
      <c r="B87" s="8">
        <v>4875762.6100000003</v>
      </c>
      <c r="C87" s="8">
        <v>0</v>
      </c>
      <c r="D87" s="8">
        <v>2645242.27</v>
      </c>
      <c r="E87" s="8">
        <v>342105</v>
      </c>
      <c r="F87" s="74">
        <v>74595.570000000007</v>
      </c>
      <c r="G87" s="74">
        <v>-1402.93</v>
      </c>
      <c r="H87" s="75">
        <f t="shared" si="1"/>
        <v>73192.640000000014</v>
      </c>
      <c r="I87" s="8">
        <v>0</v>
      </c>
      <c r="J87" s="8">
        <v>10862.5</v>
      </c>
      <c r="K87" s="8">
        <v>210345</v>
      </c>
      <c r="L87" s="55">
        <v>1</v>
      </c>
      <c r="T87" s="62"/>
      <c r="U87" s="56"/>
    </row>
    <row r="88" spans="1:21" x14ac:dyDescent="0.3">
      <c r="A88" s="7">
        <v>2474</v>
      </c>
      <c r="B88" s="8">
        <v>1510382.6</v>
      </c>
      <c r="C88" s="8">
        <v>0</v>
      </c>
      <c r="D88" s="8">
        <v>150492.78</v>
      </c>
      <c r="E88" s="8">
        <v>91675</v>
      </c>
      <c r="F88" s="74">
        <v>82699</v>
      </c>
      <c r="G88" s="74">
        <v>4835.97</v>
      </c>
      <c r="H88" s="75">
        <f t="shared" si="1"/>
        <v>87534.97</v>
      </c>
      <c r="I88" s="8">
        <v>0</v>
      </c>
      <c r="J88" s="8">
        <v>7015</v>
      </c>
      <c r="K88" s="8">
        <v>23097.47</v>
      </c>
      <c r="L88" s="55">
        <v>1</v>
      </c>
      <c r="T88" s="62"/>
      <c r="U88" s="56"/>
    </row>
    <row r="89" spans="1:21" x14ac:dyDescent="0.3">
      <c r="A89" s="7">
        <v>2482</v>
      </c>
      <c r="B89" s="8">
        <v>2127092.91</v>
      </c>
      <c r="C89" s="8">
        <v>0</v>
      </c>
      <c r="D89" s="8">
        <v>118986.69</v>
      </c>
      <c r="E89" s="8">
        <v>40105</v>
      </c>
      <c r="F89" s="74">
        <v>103175.64</v>
      </c>
      <c r="G89" s="74">
        <v>-3550</v>
      </c>
      <c r="H89" s="75">
        <f t="shared" si="1"/>
        <v>99625.64</v>
      </c>
      <c r="I89" s="8">
        <v>0</v>
      </c>
      <c r="J89" s="8">
        <v>8668.75</v>
      </c>
      <c r="K89" s="8">
        <v>48285</v>
      </c>
      <c r="L89" s="55">
        <v>1</v>
      </c>
      <c r="T89" s="62"/>
      <c r="U89" s="56"/>
    </row>
    <row r="90" spans="1:21" x14ac:dyDescent="0.3">
      <c r="A90" s="7">
        <v>2490</v>
      </c>
      <c r="B90" s="8">
        <v>1135924.2600000002</v>
      </c>
      <c r="C90" s="8">
        <v>0</v>
      </c>
      <c r="D90" s="8">
        <v>188104.24</v>
      </c>
      <c r="E90" s="8">
        <v>42420</v>
      </c>
      <c r="F90" s="74">
        <v>44806.64</v>
      </c>
      <c r="G90" s="74">
        <v>518</v>
      </c>
      <c r="H90" s="75">
        <f t="shared" si="1"/>
        <v>45324.639999999999</v>
      </c>
      <c r="I90" s="8">
        <v>0</v>
      </c>
      <c r="J90" s="8">
        <v>6446.2</v>
      </c>
      <c r="K90" s="8">
        <v>37740</v>
      </c>
      <c r="L90" s="55">
        <v>1</v>
      </c>
      <c r="T90" s="62"/>
      <c r="U90" s="56"/>
    </row>
    <row r="91" spans="1:21" x14ac:dyDescent="0.3">
      <c r="A91" s="7">
        <v>2509</v>
      </c>
      <c r="B91" s="8">
        <v>2017451.6</v>
      </c>
      <c r="C91" s="8">
        <v>0</v>
      </c>
      <c r="D91" s="8">
        <v>24709.63</v>
      </c>
      <c r="E91" s="8">
        <v>119285</v>
      </c>
      <c r="F91" s="74">
        <v>88470</v>
      </c>
      <c r="G91" s="74">
        <v>-2985</v>
      </c>
      <c r="H91" s="75">
        <f t="shared" si="1"/>
        <v>85485</v>
      </c>
      <c r="I91" s="8">
        <v>0</v>
      </c>
      <c r="J91" s="8">
        <v>8398.75</v>
      </c>
      <c r="K91" s="8">
        <v>61605</v>
      </c>
      <c r="L91" s="55">
        <v>1</v>
      </c>
      <c r="T91" s="62"/>
      <c r="U91" s="56"/>
    </row>
    <row r="92" spans="1:21" x14ac:dyDescent="0.3">
      <c r="A92" s="7">
        <v>2510</v>
      </c>
      <c r="B92" s="8">
        <v>2187027.42</v>
      </c>
      <c r="C92" s="8">
        <v>0</v>
      </c>
      <c r="D92" s="8">
        <v>123868.97</v>
      </c>
      <c r="E92" s="8">
        <v>195375</v>
      </c>
      <c r="F92" s="74">
        <v>86512</v>
      </c>
      <c r="G92" s="74">
        <v>-4505.5</v>
      </c>
      <c r="H92" s="75">
        <f t="shared" si="1"/>
        <v>82006.5</v>
      </c>
      <c r="I92" s="8">
        <v>0</v>
      </c>
      <c r="J92" s="8">
        <v>8533.75</v>
      </c>
      <c r="K92" s="8">
        <v>7159.5</v>
      </c>
      <c r="L92" s="55">
        <v>1</v>
      </c>
      <c r="T92" s="62"/>
      <c r="U92" s="56"/>
    </row>
    <row r="93" spans="1:21" x14ac:dyDescent="0.3">
      <c r="A93" s="7">
        <v>2514</v>
      </c>
      <c r="B93" s="8">
        <v>968778.27</v>
      </c>
      <c r="C93" s="8">
        <v>0</v>
      </c>
      <c r="D93" s="8">
        <v>50232.619999999995</v>
      </c>
      <c r="E93" s="8">
        <v>59750</v>
      </c>
      <c r="F93" s="74">
        <v>81215</v>
      </c>
      <c r="G93" s="74">
        <v>0</v>
      </c>
      <c r="H93" s="75">
        <f t="shared" si="1"/>
        <v>81215</v>
      </c>
      <c r="I93" s="8">
        <v>0</v>
      </c>
      <c r="J93" s="8">
        <v>6002.5</v>
      </c>
      <c r="K93" s="8">
        <v>20210</v>
      </c>
      <c r="L93" s="55">
        <v>1</v>
      </c>
      <c r="T93" s="62"/>
      <c r="U93" s="56"/>
    </row>
    <row r="94" spans="1:21" x14ac:dyDescent="0.3">
      <c r="A94" s="7">
        <v>2519</v>
      </c>
      <c r="B94" s="8">
        <v>767619.09</v>
      </c>
      <c r="C94" s="8">
        <v>0</v>
      </c>
      <c r="D94" s="8">
        <v>15839.74</v>
      </c>
      <c r="E94" s="8">
        <v>44250</v>
      </c>
      <c r="F94" s="74">
        <v>32880</v>
      </c>
      <c r="G94" s="74">
        <v>-1581</v>
      </c>
      <c r="H94" s="75">
        <f t="shared" si="1"/>
        <v>31299</v>
      </c>
      <c r="I94" s="8">
        <v>0</v>
      </c>
      <c r="J94" s="8">
        <v>5372.5</v>
      </c>
      <c r="K94" s="8">
        <v>22081</v>
      </c>
      <c r="L94" s="55">
        <v>1</v>
      </c>
      <c r="T94" s="62"/>
      <c r="U94" s="56"/>
    </row>
    <row r="95" spans="1:21" x14ac:dyDescent="0.3">
      <c r="A95" s="7">
        <v>2520</v>
      </c>
      <c r="B95" s="8">
        <v>3164144.9400000004</v>
      </c>
      <c r="C95" s="8">
        <v>0</v>
      </c>
      <c r="D95" s="8">
        <v>176304.98</v>
      </c>
      <c r="E95" s="8">
        <v>132820</v>
      </c>
      <c r="F95" s="74">
        <v>122371</v>
      </c>
      <c r="G95" s="74">
        <v>-8837</v>
      </c>
      <c r="H95" s="75">
        <f t="shared" si="1"/>
        <v>113534</v>
      </c>
      <c r="I95" s="8">
        <v>0</v>
      </c>
      <c r="J95" s="8">
        <v>11031.25</v>
      </c>
      <c r="K95" s="8">
        <v>66045</v>
      </c>
      <c r="L95" s="55">
        <v>1</v>
      </c>
      <c r="T95" s="62"/>
      <c r="U95" s="56"/>
    </row>
    <row r="96" spans="1:21" x14ac:dyDescent="0.3">
      <c r="A96" s="7">
        <v>2524</v>
      </c>
      <c r="B96" s="8">
        <v>1093614.3500000001</v>
      </c>
      <c r="C96" s="8">
        <v>0</v>
      </c>
      <c r="D96" s="8">
        <v>88323.67</v>
      </c>
      <c r="E96" s="8">
        <v>88290</v>
      </c>
      <c r="F96" s="74">
        <v>51592</v>
      </c>
      <c r="G96" s="74">
        <v>-809</v>
      </c>
      <c r="H96" s="75">
        <f t="shared" si="1"/>
        <v>50783</v>
      </c>
      <c r="I96" s="8">
        <v>0</v>
      </c>
      <c r="J96" s="8">
        <v>6238.75</v>
      </c>
      <c r="K96" s="8">
        <v>16218</v>
      </c>
      <c r="L96" s="55">
        <v>1</v>
      </c>
      <c r="T96" s="62"/>
      <c r="U96" s="56"/>
    </row>
    <row r="97" spans="1:21" x14ac:dyDescent="0.3">
      <c r="A97" s="7">
        <v>2525</v>
      </c>
      <c r="B97" s="8">
        <v>2101048.86</v>
      </c>
      <c r="C97" s="8">
        <v>0</v>
      </c>
      <c r="D97" s="8">
        <v>48770.380000000005</v>
      </c>
      <c r="E97" s="8">
        <v>153200</v>
      </c>
      <c r="F97" s="74">
        <v>74712</v>
      </c>
      <c r="G97" s="74">
        <v>-2293</v>
      </c>
      <c r="H97" s="75">
        <f t="shared" si="1"/>
        <v>72419</v>
      </c>
      <c r="I97" s="8">
        <v>0</v>
      </c>
      <c r="J97" s="8">
        <v>8545</v>
      </c>
      <c r="K97" s="8">
        <v>44955</v>
      </c>
      <c r="L97" s="55">
        <v>1</v>
      </c>
      <c r="T97" s="62"/>
      <c r="U97" s="56"/>
    </row>
    <row r="98" spans="1:21" x14ac:dyDescent="0.3">
      <c r="A98" s="7">
        <v>2530</v>
      </c>
      <c r="B98" s="8">
        <v>2739691.92</v>
      </c>
      <c r="C98" s="8">
        <v>0</v>
      </c>
      <c r="D98" s="8">
        <v>65821.38</v>
      </c>
      <c r="E98" s="8">
        <v>100290</v>
      </c>
      <c r="F98" s="74">
        <v>83276</v>
      </c>
      <c r="G98" s="74">
        <v>5749</v>
      </c>
      <c r="H98" s="75">
        <f t="shared" si="1"/>
        <v>89025</v>
      </c>
      <c r="I98" s="8">
        <v>0</v>
      </c>
      <c r="J98" s="8">
        <v>10401.25</v>
      </c>
      <c r="K98" s="8">
        <v>49395</v>
      </c>
      <c r="L98" s="55">
        <v>1</v>
      </c>
      <c r="T98" s="62"/>
      <c r="U98" s="56"/>
    </row>
    <row r="99" spans="1:21" x14ac:dyDescent="0.3">
      <c r="A99" s="7">
        <v>2532</v>
      </c>
      <c r="B99" s="8">
        <v>878532.9</v>
      </c>
      <c r="C99" s="8">
        <v>0</v>
      </c>
      <c r="D99" s="8">
        <v>97104.19</v>
      </c>
      <c r="E99" s="8">
        <v>26070</v>
      </c>
      <c r="F99" s="74">
        <v>44325.29</v>
      </c>
      <c r="G99" s="74">
        <v>1639</v>
      </c>
      <c r="H99" s="75">
        <f t="shared" si="1"/>
        <v>45964.29</v>
      </c>
      <c r="I99" s="8">
        <v>0</v>
      </c>
      <c r="J99" s="8">
        <v>5980</v>
      </c>
      <c r="K99" s="8">
        <v>18713</v>
      </c>
      <c r="L99" s="55">
        <v>1</v>
      </c>
      <c r="T99" s="62"/>
      <c r="U99" s="56"/>
    </row>
    <row r="100" spans="1:21" x14ac:dyDescent="0.3">
      <c r="A100" s="7">
        <v>2539</v>
      </c>
      <c r="B100" s="8">
        <v>1070638.8599999999</v>
      </c>
      <c r="C100" s="8">
        <v>0</v>
      </c>
      <c r="D100" s="8">
        <v>85525.930000000008</v>
      </c>
      <c r="E100" s="8">
        <v>27585</v>
      </c>
      <c r="F100" s="74">
        <v>47654</v>
      </c>
      <c r="G100" s="74">
        <v>2288</v>
      </c>
      <c r="H100" s="75">
        <f t="shared" si="1"/>
        <v>49942</v>
      </c>
      <c r="I100" s="8">
        <v>0</v>
      </c>
      <c r="J100" s="8">
        <v>6418.75</v>
      </c>
      <c r="K100" s="8">
        <v>22205.5</v>
      </c>
      <c r="L100" s="55">
        <v>1</v>
      </c>
      <c r="T100" s="62"/>
      <c r="U100" s="56"/>
    </row>
    <row r="101" spans="1:21" x14ac:dyDescent="0.3">
      <c r="A101" s="7">
        <v>2545</v>
      </c>
      <c r="B101" s="8">
        <v>2115209.7000000002</v>
      </c>
      <c r="C101" s="8">
        <v>0</v>
      </c>
      <c r="D101" s="8">
        <v>98452.32</v>
      </c>
      <c r="E101" s="8">
        <v>104085</v>
      </c>
      <c r="F101" s="74">
        <v>89780</v>
      </c>
      <c r="G101" s="74">
        <v>-1490</v>
      </c>
      <c r="H101" s="75">
        <f t="shared" si="1"/>
        <v>88290</v>
      </c>
      <c r="I101" s="8">
        <v>0</v>
      </c>
      <c r="J101" s="8">
        <v>8725</v>
      </c>
      <c r="K101" s="8">
        <v>53280</v>
      </c>
      <c r="L101" s="55">
        <v>1</v>
      </c>
      <c r="T101" s="62"/>
      <c r="U101" s="56"/>
    </row>
    <row r="102" spans="1:21" x14ac:dyDescent="0.3">
      <c r="A102" s="7">
        <v>2552</v>
      </c>
      <c r="B102" s="8">
        <v>2087329.67</v>
      </c>
      <c r="C102" s="8">
        <v>0</v>
      </c>
      <c r="D102" s="8">
        <v>146203.97</v>
      </c>
      <c r="E102" s="8">
        <v>48755</v>
      </c>
      <c r="F102" s="74">
        <v>80965.290000000008</v>
      </c>
      <c r="G102" s="74">
        <v>0</v>
      </c>
      <c r="H102" s="75">
        <f t="shared" si="1"/>
        <v>80965.290000000008</v>
      </c>
      <c r="I102" s="8">
        <v>0</v>
      </c>
      <c r="J102" s="8">
        <v>8691.25</v>
      </c>
      <c r="K102" s="8">
        <v>30720</v>
      </c>
      <c r="L102" s="55">
        <v>1</v>
      </c>
      <c r="T102" s="62"/>
      <c r="U102" s="56"/>
    </row>
    <row r="103" spans="1:21" x14ac:dyDescent="0.3">
      <c r="A103" s="7">
        <v>2559</v>
      </c>
      <c r="B103" s="8">
        <v>984662.15999999992</v>
      </c>
      <c r="C103" s="8">
        <v>0</v>
      </c>
      <c r="D103" s="8">
        <v>42950.89</v>
      </c>
      <c r="E103" s="8">
        <v>58085</v>
      </c>
      <c r="F103" s="74">
        <v>45035</v>
      </c>
      <c r="G103" s="74">
        <v>-2816</v>
      </c>
      <c r="H103" s="75">
        <f t="shared" si="1"/>
        <v>42219</v>
      </c>
      <c r="I103" s="8">
        <v>0</v>
      </c>
      <c r="J103" s="8">
        <v>5980</v>
      </c>
      <c r="K103" s="8">
        <v>20209.5</v>
      </c>
      <c r="L103" s="55">
        <v>1</v>
      </c>
      <c r="T103" s="62"/>
      <c r="U103" s="56"/>
    </row>
    <row r="104" spans="1:21" x14ac:dyDescent="0.3">
      <c r="A104" s="7">
        <v>2562</v>
      </c>
      <c r="B104" s="8">
        <v>1114782.83</v>
      </c>
      <c r="C104" s="8">
        <v>0</v>
      </c>
      <c r="D104" s="8">
        <v>6070.62</v>
      </c>
      <c r="E104" s="8">
        <v>72720</v>
      </c>
      <c r="F104" s="74">
        <v>42880</v>
      </c>
      <c r="G104" s="74">
        <v>1508</v>
      </c>
      <c r="H104" s="75">
        <f t="shared" si="1"/>
        <v>44388</v>
      </c>
      <c r="I104" s="8">
        <v>0</v>
      </c>
      <c r="J104" s="8">
        <v>6295</v>
      </c>
      <c r="K104" s="8">
        <v>20334.25</v>
      </c>
      <c r="L104" s="55">
        <v>1</v>
      </c>
      <c r="T104" s="62"/>
      <c r="U104" s="56"/>
    </row>
    <row r="105" spans="1:21" x14ac:dyDescent="0.3">
      <c r="A105" s="7">
        <v>2574</v>
      </c>
      <c r="B105" s="8">
        <v>1212808.98</v>
      </c>
      <c r="C105" s="8">
        <v>0</v>
      </c>
      <c r="D105" s="8">
        <v>99875.430000000008</v>
      </c>
      <c r="E105" s="8">
        <v>72670</v>
      </c>
      <c r="F105" s="74">
        <v>90538</v>
      </c>
      <c r="G105" s="74">
        <v>141</v>
      </c>
      <c r="H105" s="75">
        <f t="shared" si="1"/>
        <v>90679</v>
      </c>
      <c r="I105" s="8">
        <v>0</v>
      </c>
      <c r="J105" s="8">
        <v>6598.75</v>
      </c>
      <c r="K105" s="8">
        <v>27648</v>
      </c>
      <c r="L105" s="55">
        <v>1</v>
      </c>
      <c r="T105" s="62"/>
      <c r="U105" s="56"/>
    </row>
    <row r="106" spans="1:21" x14ac:dyDescent="0.3">
      <c r="A106" s="7">
        <v>2578</v>
      </c>
      <c r="B106" s="8">
        <v>743914.92999999993</v>
      </c>
      <c r="C106" s="8">
        <v>0</v>
      </c>
      <c r="D106" s="8">
        <v>49248.639999999999</v>
      </c>
      <c r="E106" s="8">
        <v>32096</v>
      </c>
      <c r="F106" s="74">
        <v>34016</v>
      </c>
      <c r="G106" s="74">
        <v>808</v>
      </c>
      <c r="H106" s="75">
        <f t="shared" si="1"/>
        <v>34824</v>
      </c>
      <c r="I106" s="8">
        <v>0</v>
      </c>
      <c r="J106" s="8">
        <v>5473.75</v>
      </c>
      <c r="K106" s="8">
        <v>16591.75</v>
      </c>
      <c r="L106" s="55">
        <v>1</v>
      </c>
      <c r="T106" s="62"/>
      <c r="U106" s="56"/>
    </row>
    <row r="107" spans="1:21" x14ac:dyDescent="0.3">
      <c r="A107" s="7">
        <v>2586</v>
      </c>
      <c r="B107" s="8">
        <v>1232430.18</v>
      </c>
      <c r="C107" s="8">
        <v>0</v>
      </c>
      <c r="D107" s="8">
        <v>99171.62</v>
      </c>
      <c r="E107" s="8">
        <v>121100</v>
      </c>
      <c r="F107" s="74">
        <v>49084.93</v>
      </c>
      <c r="G107" s="74">
        <v>-881</v>
      </c>
      <c r="H107" s="75">
        <f t="shared" si="1"/>
        <v>48203.93</v>
      </c>
      <c r="I107" s="8">
        <v>0</v>
      </c>
      <c r="J107" s="8">
        <v>6373.75</v>
      </c>
      <c r="K107" s="8">
        <v>19211.5</v>
      </c>
      <c r="L107" s="55">
        <v>1</v>
      </c>
      <c r="T107" s="62"/>
      <c r="U107" s="56"/>
    </row>
    <row r="108" spans="1:21" x14ac:dyDescent="0.3">
      <c r="A108" s="7">
        <v>2603</v>
      </c>
      <c r="B108" s="8">
        <v>2611758.8199999998</v>
      </c>
      <c r="C108" s="8">
        <v>0</v>
      </c>
      <c r="D108" s="8">
        <v>534834.15999999992</v>
      </c>
      <c r="E108" s="8">
        <v>273950</v>
      </c>
      <c r="F108" s="74">
        <v>77577.790000000008</v>
      </c>
      <c r="G108" s="74">
        <v>-1109</v>
      </c>
      <c r="H108" s="75">
        <f t="shared" si="1"/>
        <v>76468.790000000008</v>
      </c>
      <c r="I108" s="8">
        <v>0</v>
      </c>
      <c r="J108" s="8">
        <v>8680</v>
      </c>
      <c r="K108" s="8">
        <v>54112.5</v>
      </c>
      <c r="L108" s="55">
        <v>1</v>
      </c>
      <c r="T108" s="62"/>
      <c r="U108" s="56"/>
    </row>
    <row r="109" spans="1:21" x14ac:dyDescent="0.3">
      <c r="A109" s="7">
        <v>2607</v>
      </c>
      <c r="B109" s="8">
        <v>1190250.6600000001</v>
      </c>
      <c r="C109" s="8">
        <v>0</v>
      </c>
      <c r="D109" s="8">
        <v>70858.64</v>
      </c>
      <c r="E109" s="8">
        <v>157960</v>
      </c>
      <c r="F109" s="74">
        <v>19616</v>
      </c>
      <c r="G109" s="74">
        <v>4147</v>
      </c>
      <c r="H109" s="75">
        <f t="shared" si="1"/>
        <v>23763</v>
      </c>
      <c r="I109" s="8">
        <v>0</v>
      </c>
      <c r="J109" s="8">
        <v>5839.38</v>
      </c>
      <c r="K109" s="8">
        <v>19461</v>
      </c>
      <c r="L109" s="55">
        <v>1</v>
      </c>
      <c r="T109" s="62"/>
      <c r="U109" s="56"/>
    </row>
    <row r="110" spans="1:21" x14ac:dyDescent="0.3">
      <c r="A110" s="7">
        <v>2615</v>
      </c>
      <c r="B110" s="8">
        <v>1175220.8499999999</v>
      </c>
      <c r="C110" s="8">
        <v>0</v>
      </c>
      <c r="D110" s="8">
        <v>43304.97</v>
      </c>
      <c r="E110" s="8">
        <v>50180</v>
      </c>
      <c r="F110" s="74">
        <v>46153</v>
      </c>
      <c r="G110" s="74">
        <v>-1401</v>
      </c>
      <c r="H110" s="75">
        <f t="shared" si="1"/>
        <v>44752</v>
      </c>
      <c r="I110" s="8">
        <v>0</v>
      </c>
      <c r="J110" s="8">
        <v>6328.75</v>
      </c>
      <c r="K110" s="8">
        <v>21831.25</v>
      </c>
      <c r="L110" s="55">
        <v>1</v>
      </c>
      <c r="T110" s="62"/>
      <c r="U110" s="56"/>
    </row>
    <row r="111" spans="1:21" x14ac:dyDescent="0.3">
      <c r="A111" s="7">
        <v>2627</v>
      </c>
      <c r="B111" s="8">
        <v>1250878.2</v>
      </c>
      <c r="C111" s="8">
        <v>0</v>
      </c>
      <c r="D111" s="8">
        <v>101314.12</v>
      </c>
      <c r="E111" s="8">
        <v>89735</v>
      </c>
      <c r="F111" s="74">
        <v>19430.64</v>
      </c>
      <c r="G111" s="74">
        <v>0</v>
      </c>
      <c r="H111" s="75">
        <f t="shared" si="1"/>
        <v>19430.64</v>
      </c>
      <c r="I111" s="8">
        <v>0</v>
      </c>
      <c r="J111" s="8">
        <v>6452.5</v>
      </c>
      <c r="K111" s="8">
        <v>24201.5</v>
      </c>
      <c r="L111" s="55">
        <v>1</v>
      </c>
      <c r="T111" s="62"/>
      <c r="U111" s="56"/>
    </row>
    <row r="112" spans="1:21" x14ac:dyDescent="0.3">
      <c r="A112" s="7">
        <v>2632</v>
      </c>
      <c r="B112" s="8">
        <v>2804315.6900000004</v>
      </c>
      <c r="C112" s="8">
        <v>0</v>
      </c>
      <c r="D112" s="8">
        <v>184297.51</v>
      </c>
      <c r="E112" s="8">
        <v>132520</v>
      </c>
      <c r="F112" s="74">
        <v>96890</v>
      </c>
      <c r="G112" s="74">
        <v>4768</v>
      </c>
      <c r="H112" s="75">
        <f t="shared" si="1"/>
        <v>101658</v>
      </c>
      <c r="I112" s="8">
        <v>0</v>
      </c>
      <c r="J112" s="8">
        <v>10738.75</v>
      </c>
      <c r="K112" s="8">
        <v>122100</v>
      </c>
      <c r="L112" s="55">
        <v>1</v>
      </c>
      <c r="T112" s="62"/>
      <c r="U112" s="56"/>
    </row>
    <row r="113" spans="1:21" x14ac:dyDescent="0.3">
      <c r="A113" s="7">
        <v>2643</v>
      </c>
      <c r="B113" s="8">
        <v>2533813</v>
      </c>
      <c r="C113" s="8">
        <v>0</v>
      </c>
      <c r="D113" s="8">
        <v>145997.09000000003</v>
      </c>
      <c r="E113" s="8">
        <v>123015</v>
      </c>
      <c r="F113" s="74">
        <v>108276.93</v>
      </c>
      <c r="G113" s="74">
        <v>-9928</v>
      </c>
      <c r="H113" s="75">
        <f t="shared" si="1"/>
        <v>98348.93</v>
      </c>
      <c r="I113" s="8">
        <v>0</v>
      </c>
      <c r="J113" s="8">
        <v>10120</v>
      </c>
      <c r="K113" s="8">
        <v>13764</v>
      </c>
      <c r="L113" s="55">
        <v>1</v>
      </c>
      <c r="T113" s="62"/>
      <c r="U113" s="56"/>
    </row>
    <row r="114" spans="1:21" x14ac:dyDescent="0.3">
      <c r="A114" s="7">
        <v>2651</v>
      </c>
      <c r="B114" s="8">
        <v>869216.81</v>
      </c>
      <c r="C114" s="8">
        <v>0</v>
      </c>
      <c r="D114" s="8">
        <v>85803.95</v>
      </c>
      <c r="E114" s="8">
        <v>74245</v>
      </c>
      <c r="F114" s="74">
        <v>17872</v>
      </c>
      <c r="G114" s="74">
        <v>3861</v>
      </c>
      <c r="H114" s="75">
        <f t="shared" si="1"/>
        <v>21733</v>
      </c>
      <c r="I114" s="8">
        <v>0</v>
      </c>
      <c r="J114" s="8">
        <v>5698.75</v>
      </c>
      <c r="K114" s="8">
        <v>18837</v>
      </c>
      <c r="L114" s="55">
        <v>1</v>
      </c>
      <c r="T114" s="62"/>
      <c r="U114" s="56"/>
    </row>
    <row r="115" spans="1:21" x14ac:dyDescent="0.3">
      <c r="A115" s="7">
        <v>2653</v>
      </c>
      <c r="B115" s="8">
        <v>2317122.1</v>
      </c>
      <c r="C115" s="8">
        <v>0</v>
      </c>
      <c r="D115" s="8">
        <v>113649.06</v>
      </c>
      <c r="E115" s="8">
        <v>158795</v>
      </c>
      <c r="F115" s="74">
        <v>74048.570000000007</v>
      </c>
      <c r="G115" s="74">
        <v>225</v>
      </c>
      <c r="H115" s="75">
        <f t="shared" si="1"/>
        <v>74273.570000000007</v>
      </c>
      <c r="I115" s="8">
        <v>0</v>
      </c>
      <c r="J115" s="8">
        <v>9424.2999999999993</v>
      </c>
      <c r="K115" s="8">
        <v>74370</v>
      </c>
      <c r="L115" s="55">
        <v>1</v>
      </c>
      <c r="T115" s="62"/>
      <c r="U115" s="56"/>
    </row>
    <row r="116" spans="1:21" x14ac:dyDescent="0.3">
      <c r="A116" s="7">
        <v>2662</v>
      </c>
      <c r="B116" s="8">
        <v>906875.87999999989</v>
      </c>
      <c r="C116" s="8">
        <v>0</v>
      </c>
      <c r="D116" s="8">
        <v>104137.03000000001</v>
      </c>
      <c r="E116" s="8">
        <v>106877.52</v>
      </c>
      <c r="F116" s="74">
        <v>34663.440000000002</v>
      </c>
      <c r="G116" s="74">
        <v>104</v>
      </c>
      <c r="H116" s="75">
        <f t="shared" si="1"/>
        <v>34767.440000000002</v>
      </c>
      <c r="I116" s="8">
        <v>0</v>
      </c>
      <c r="J116" s="8">
        <v>5278.9</v>
      </c>
      <c r="K116" s="8">
        <v>18463</v>
      </c>
      <c r="L116" s="55">
        <v>1</v>
      </c>
      <c r="T116" s="62"/>
      <c r="U116" s="56"/>
    </row>
    <row r="117" spans="1:21" x14ac:dyDescent="0.3">
      <c r="A117" s="7">
        <v>2674</v>
      </c>
      <c r="B117" s="8">
        <v>2899403.07</v>
      </c>
      <c r="C117" s="8">
        <v>0</v>
      </c>
      <c r="D117" s="8">
        <v>284860.01</v>
      </c>
      <c r="E117" s="8">
        <v>349335</v>
      </c>
      <c r="F117" s="74">
        <v>61606</v>
      </c>
      <c r="G117" s="74">
        <v>-1402</v>
      </c>
      <c r="H117" s="75">
        <f t="shared" si="1"/>
        <v>60204</v>
      </c>
      <c r="I117" s="8">
        <v>0</v>
      </c>
      <c r="J117" s="8">
        <v>9111.5499999999993</v>
      </c>
      <c r="K117" s="8">
        <v>56055</v>
      </c>
      <c r="L117" s="55">
        <v>1</v>
      </c>
      <c r="T117" s="62"/>
      <c r="U117" s="56"/>
    </row>
    <row r="118" spans="1:21" x14ac:dyDescent="0.3">
      <c r="A118" s="7">
        <v>2680</v>
      </c>
      <c r="B118" s="8">
        <v>2109634.29</v>
      </c>
      <c r="C118" s="8">
        <v>0</v>
      </c>
      <c r="D118" s="8">
        <v>162335.75999999998</v>
      </c>
      <c r="E118" s="8">
        <v>95225</v>
      </c>
      <c r="F118" s="74">
        <v>87767.64</v>
      </c>
      <c r="G118" s="74">
        <v>-744</v>
      </c>
      <c r="H118" s="75">
        <f t="shared" si="1"/>
        <v>87023.64</v>
      </c>
      <c r="I118" s="8">
        <v>0</v>
      </c>
      <c r="J118" s="8">
        <v>9149.7999999999993</v>
      </c>
      <c r="K118" s="8">
        <v>62160</v>
      </c>
      <c r="L118" s="55">
        <v>1</v>
      </c>
      <c r="T118" s="62"/>
      <c r="U118" s="56"/>
    </row>
    <row r="119" spans="1:21" x14ac:dyDescent="0.3">
      <c r="A119" s="7">
        <v>2682</v>
      </c>
      <c r="B119" s="8">
        <v>1991095.2</v>
      </c>
      <c r="C119" s="8">
        <v>0</v>
      </c>
      <c r="D119" s="8">
        <v>138109.40999999997</v>
      </c>
      <c r="E119" s="8">
        <v>105965</v>
      </c>
      <c r="F119" s="74">
        <v>60882.18</v>
      </c>
      <c r="G119" s="74">
        <v>1883</v>
      </c>
      <c r="H119" s="75">
        <f t="shared" si="1"/>
        <v>62765.18</v>
      </c>
      <c r="I119" s="8">
        <v>0</v>
      </c>
      <c r="J119" s="8">
        <v>8511.25</v>
      </c>
      <c r="K119" s="8">
        <v>33792</v>
      </c>
      <c r="L119" s="55">
        <v>1</v>
      </c>
      <c r="T119" s="62"/>
      <c r="U119" s="56"/>
    </row>
    <row r="120" spans="1:21" x14ac:dyDescent="0.3">
      <c r="A120" s="7">
        <v>2689</v>
      </c>
      <c r="B120" s="8">
        <v>2441252.66</v>
      </c>
      <c r="C120" s="8">
        <v>0</v>
      </c>
      <c r="D120" s="8">
        <v>130164.76000000001</v>
      </c>
      <c r="E120" s="8">
        <v>177011</v>
      </c>
      <c r="F120" s="74">
        <v>73407.179999999993</v>
      </c>
      <c r="G120" s="74">
        <v>0</v>
      </c>
      <c r="H120" s="75">
        <f t="shared" si="1"/>
        <v>73407.179999999993</v>
      </c>
      <c r="I120" s="8">
        <v>0</v>
      </c>
      <c r="J120" s="8">
        <v>8736.25</v>
      </c>
      <c r="K120" s="8">
        <v>61952</v>
      </c>
      <c r="L120" s="55">
        <v>1</v>
      </c>
      <c r="T120" s="62"/>
      <c r="U120" s="56"/>
    </row>
    <row r="121" spans="1:21" x14ac:dyDescent="0.3">
      <c r="A121" s="7">
        <v>3010</v>
      </c>
      <c r="B121" s="8">
        <v>732127.15999999992</v>
      </c>
      <c r="C121" s="8">
        <v>0</v>
      </c>
      <c r="D121" s="8">
        <v>53516.439999999995</v>
      </c>
      <c r="E121" s="8">
        <v>19295</v>
      </c>
      <c r="F121" s="74">
        <v>34893</v>
      </c>
      <c r="G121" s="74">
        <v>0</v>
      </c>
      <c r="H121" s="75">
        <f t="shared" si="1"/>
        <v>34893</v>
      </c>
      <c r="I121" s="8">
        <v>0</v>
      </c>
      <c r="J121" s="8">
        <v>5237.5</v>
      </c>
      <c r="K121" s="8">
        <v>11477</v>
      </c>
      <c r="L121" s="55">
        <v>1</v>
      </c>
      <c r="T121" s="62"/>
      <c r="U121" s="56"/>
    </row>
    <row r="122" spans="1:21" x14ac:dyDescent="0.3">
      <c r="A122" s="7">
        <v>3015</v>
      </c>
      <c r="B122" s="8">
        <v>611825.37</v>
      </c>
      <c r="C122" s="8">
        <v>0</v>
      </c>
      <c r="D122" s="8">
        <v>18416.97</v>
      </c>
      <c r="E122" s="8">
        <v>29339.7</v>
      </c>
      <c r="F122" s="74">
        <v>33660</v>
      </c>
      <c r="G122" s="74">
        <v>0</v>
      </c>
      <c r="H122" s="75">
        <f t="shared" ref="H122:H182" si="2">F122+G122</f>
        <v>33660</v>
      </c>
      <c r="I122" s="8">
        <v>0</v>
      </c>
      <c r="J122" s="8">
        <v>5113.75</v>
      </c>
      <c r="K122" s="8">
        <v>24451</v>
      </c>
      <c r="L122" s="55">
        <v>1</v>
      </c>
      <c r="T122" s="62"/>
      <c r="U122" s="56"/>
    </row>
    <row r="123" spans="1:21" x14ac:dyDescent="0.3">
      <c r="A123" s="7">
        <v>3022</v>
      </c>
      <c r="B123" s="8">
        <v>1086706.08</v>
      </c>
      <c r="C123" s="8">
        <v>0</v>
      </c>
      <c r="D123" s="8">
        <v>46511.529999999992</v>
      </c>
      <c r="E123" s="8">
        <v>35960</v>
      </c>
      <c r="F123" s="74">
        <v>54339</v>
      </c>
      <c r="G123" s="74">
        <v>867</v>
      </c>
      <c r="H123" s="75">
        <f t="shared" si="2"/>
        <v>55206</v>
      </c>
      <c r="I123" s="8">
        <v>0</v>
      </c>
      <c r="J123" s="8">
        <v>6351.25</v>
      </c>
      <c r="K123" s="8">
        <v>56055</v>
      </c>
      <c r="L123" s="55">
        <v>1</v>
      </c>
      <c r="T123" s="62"/>
      <c r="U123" s="56"/>
    </row>
    <row r="124" spans="1:21" x14ac:dyDescent="0.3">
      <c r="A124" s="7">
        <v>3023</v>
      </c>
      <c r="B124" s="8">
        <v>1019481.63</v>
      </c>
      <c r="C124" s="8">
        <v>0</v>
      </c>
      <c r="D124" s="8">
        <v>27758.909999999996</v>
      </c>
      <c r="E124" s="8">
        <v>20410</v>
      </c>
      <c r="F124" s="74">
        <v>56324</v>
      </c>
      <c r="G124" s="74">
        <v>-1553</v>
      </c>
      <c r="H124" s="75">
        <f t="shared" si="2"/>
        <v>54771</v>
      </c>
      <c r="I124" s="8">
        <v>0</v>
      </c>
      <c r="J124" s="8">
        <v>6317.5</v>
      </c>
      <c r="K124" s="8">
        <v>17215.5</v>
      </c>
      <c r="L124" s="55">
        <v>1</v>
      </c>
      <c r="T124" s="62"/>
      <c r="U124" s="56"/>
    </row>
    <row r="125" spans="1:21" x14ac:dyDescent="0.3">
      <c r="A125" s="7">
        <v>3027</v>
      </c>
      <c r="B125" s="8">
        <v>1183102.24</v>
      </c>
      <c r="C125" s="8">
        <v>0</v>
      </c>
      <c r="D125" s="8">
        <v>109655.01</v>
      </c>
      <c r="E125" s="8">
        <v>118055</v>
      </c>
      <c r="F125" s="74">
        <v>43076</v>
      </c>
      <c r="G125" s="74">
        <v>406</v>
      </c>
      <c r="H125" s="75">
        <f t="shared" si="2"/>
        <v>43482</v>
      </c>
      <c r="I125" s="8">
        <v>0</v>
      </c>
      <c r="J125" s="8">
        <v>6340</v>
      </c>
      <c r="K125" s="8">
        <v>34965</v>
      </c>
      <c r="L125" s="55">
        <v>1</v>
      </c>
      <c r="T125" s="62"/>
      <c r="U125" s="56"/>
    </row>
    <row r="126" spans="1:21" x14ac:dyDescent="0.3">
      <c r="A126" s="7">
        <v>3029</v>
      </c>
      <c r="B126" s="8">
        <v>1076415.01</v>
      </c>
      <c r="C126" s="8">
        <v>0</v>
      </c>
      <c r="D126" s="8">
        <v>43077.36</v>
      </c>
      <c r="E126" s="8">
        <v>53740</v>
      </c>
      <c r="F126" s="74">
        <v>55146</v>
      </c>
      <c r="G126" s="74">
        <v>-1374</v>
      </c>
      <c r="H126" s="75">
        <f t="shared" si="2"/>
        <v>53772</v>
      </c>
      <c r="I126" s="8">
        <v>0</v>
      </c>
      <c r="J126" s="8">
        <v>6385</v>
      </c>
      <c r="K126" s="8">
        <v>38017.5</v>
      </c>
      <c r="L126" s="55">
        <v>1</v>
      </c>
      <c r="T126" s="62"/>
      <c r="U126" s="56"/>
    </row>
    <row r="127" spans="1:21" x14ac:dyDescent="0.3">
      <c r="A127" s="7">
        <v>3032</v>
      </c>
      <c r="B127" s="8">
        <v>1115805.8</v>
      </c>
      <c r="C127" s="8">
        <v>0</v>
      </c>
      <c r="D127" s="8">
        <v>24083.239999999998</v>
      </c>
      <c r="E127" s="8">
        <v>107515</v>
      </c>
      <c r="F127" s="74">
        <v>43688.93</v>
      </c>
      <c r="G127" s="74">
        <v>-1959</v>
      </c>
      <c r="H127" s="75">
        <f t="shared" si="2"/>
        <v>41729.93</v>
      </c>
      <c r="I127" s="8">
        <v>0</v>
      </c>
      <c r="J127" s="8">
        <v>6154.38</v>
      </c>
      <c r="K127" s="8">
        <v>43845</v>
      </c>
      <c r="L127" s="55">
        <v>1</v>
      </c>
      <c r="T127" s="62"/>
      <c r="U127" s="56"/>
    </row>
    <row r="128" spans="1:21" x14ac:dyDescent="0.3">
      <c r="A128" s="7">
        <v>3033</v>
      </c>
      <c r="B128" s="8">
        <v>987307.26</v>
      </c>
      <c r="C128" s="8">
        <v>0</v>
      </c>
      <c r="D128" s="8">
        <v>37830.589999999997</v>
      </c>
      <c r="E128" s="8">
        <v>32530</v>
      </c>
      <c r="F128" s="74">
        <v>51471</v>
      </c>
      <c r="G128" s="74">
        <v>0</v>
      </c>
      <c r="H128" s="75">
        <f t="shared" si="2"/>
        <v>51471</v>
      </c>
      <c r="I128" s="8">
        <v>0</v>
      </c>
      <c r="J128" s="8">
        <v>6216.25</v>
      </c>
      <c r="K128" s="8">
        <v>30525</v>
      </c>
      <c r="L128" s="55">
        <v>1</v>
      </c>
      <c r="T128" s="62"/>
      <c r="U128" s="56"/>
    </row>
    <row r="129" spans="1:21" x14ac:dyDescent="0.3">
      <c r="A129" s="7">
        <v>3034</v>
      </c>
      <c r="B129" s="8">
        <v>1051617.79</v>
      </c>
      <c r="C129" s="8">
        <v>0</v>
      </c>
      <c r="D129" s="8">
        <v>41163.58</v>
      </c>
      <c r="E129" s="8">
        <v>28735</v>
      </c>
      <c r="F129" s="74">
        <v>58457</v>
      </c>
      <c r="G129" s="74">
        <v>-1438</v>
      </c>
      <c r="H129" s="75">
        <f t="shared" si="2"/>
        <v>57019</v>
      </c>
      <c r="I129" s="8">
        <v>0</v>
      </c>
      <c r="J129" s="8">
        <v>6351.25</v>
      </c>
      <c r="K129" s="8">
        <v>40515</v>
      </c>
      <c r="L129" s="55">
        <v>1</v>
      </c>
      <c r="T129" s="62"/>
      <c r="U129" s="56"/>
    </row>
    <row r="130" spans="1:21" x14ac:dyDescent="0.3">
      <c r="A130" s="7">
        <v>3037</v>
      </c>
      <c r="B130" s="8">
        <v>1058708.5900000001</v>
      </c>
      <c r="C130" s="8">
        <v>0</v>
      </c>
      <c r="D130" s="8">
        <v>59736</v>
      </c>
      <c r="E130" s="8">
        <v>42020</v>
      </c>
      <c r="F130" s="74">
        <v>44127</v>
      </c>
      <c r="G130" s="74">
        <v>246</v>
      </c>
      <c r="H130" s="75">
        <f t="shared" si="2"/>
        <v>44373</v>
      </c>
      <c r="I130" s="8">
        <v>0</v>
      </c>
      <c r="J130" s="8">
        <v>6182.5</v>
      </c>
      <c r="K130" s="8">
        <v>24950</v>
      </c>
      <c r="L130" s="55">
        <v>1</v>
      </c>
      <c r="T130" s="62"/>
      <c r="U130" s="56"/>
    </row>
    <row r="131" spans="1:21" x14ac:dyDescent="0.3">
      <c r="A131" s="7">
        <v>3042</v>
      </c>
      <c r="B131" s="8">
        <v>1075664.27</v>
      </c>
      <c r="C131" s="8">
        <v>0</v>
      </c>
      <c r="D131" s="8">
        <v>39002.85</v>
      </c>
      <c r="E131" s="8">
        <v>26070</v>
      </c>
      <c r="F131" s="74">
        <v>58012</v>
      </c>
      <c r="G131" s="74">
        <v>889</v>
      </c>
      <c r="H131" s="75">
        <f t="shared" si="2"/>
        <v>58901</v>
      </c>
      <c r="I131" s="8">
        <v>0</v>
      </c>
      <c r="J131" s="8">
        <v>0</v>
      </c>
      <c r="K131" s="8">
        <v>4840.3</v>
      </c>
      <c r="L131" s="55">
        <v>1</v>
      </c>
      <c r="T131" s="62"/>
      <c r="U131" s="56"/>
    </row>
    <row r="132" spans="1:21" x14ac:dyDescent="0.3">
      <c r="A132" s="7">
        <v>3043</v>
      </c>
      <c r="B132" s="8">
        <v>629655.17000000004</v>
      </c>
      <c r="C132" s="8">
        <v>0</v>
      </c>
      <c r="D132" s="8">
        <v>81478.760000000009</v>
      </c>
      <c r="E132" s="8">
        <v>57570</v>
      </c>
      <c r="F132" s="74">
        <v>23778</v>
      </c>
      <c r="G132" s="74">
        <v>-1069</v>
      </c>
      <c r="H132" s="75">
        <f t="shared" si="2"/>
        <v>22709</v>
      </c>
      <c r="I132" s="8">
        <v>0</v>
      </c>
      <c r="J132" s="8">
        <v>4787.5</v>
      </c>
      <c r="K132" s="8">
        <v>9481</v>
      </c>
      <c r="L132" s="55">
        <v>1</v>
      </c>
      <c r="T132" s="62"/>
      <c r="U132" s="56"/>
    </row>
    <row r="133" spans="1:21" x14ac:dyDescent="0.3">
      <c r="A133" s="7">
        <v>3050</v>
      </c>
      <c r="B133" s="8">
        <v>3181935.56</v>
      </c>
      <c r="C133" s="8">
        <v>0</v>
      </c>
      <c r="D133" s="8">
        <v>208421.71999999997</v>
      </c>
      <c r="E133" s="8">
        <v>114432.63</v>
      </c>
      <c r="F133" s="74">
        <v>137489.22</v>
      </c>
      <c r="G133" s="74">
        <v>-658</v>
      </c>
      <c r="H133" s="75">
        <f t="shared" si="2"/>
        <v>136831.22</v>
      </c>
      <c r="I133" s="8">
        <v>0</v>
      </c>
      <c r="J133" s="8">
        <v>11087.5</v>
      </c>
      <c r="K133" s="8">
        <v>86580</v>
      </c>
      <c r="L133" s="55">
        <v>1</v>
      </c>
      <c r="T133" s="62"/>
      <c r="U133" s="56"/>
    </row>
    <row r="134" spans="1:21" x14ac:dyDescent="0.3">
      <c r="A134" s="7">
        <v>3052</v>
      </c>
      <c r="B134" s="8">
        <v>1802909.96</v>
      </c>
      <c r="C134" s="8">
        <v>0</v>
      </c>
      <c r="D134" s="8">
        <v>69195.67</v>
      </c>
      <c r="E134" s="8">
        <v>112460</v>
      </c>
      <c r="F134" s="74">
        <v>66529.290000000008</v>
      </c>
      <c r="G134" s="74">
        <v>1432</v>
      </c>
      <c r="H134" s="75">
        <f t="shared" si="2"/>
        <v>67961.290000000008</v>
      </c>
      <c r="I134" s="8">
        <v>0</v>
      </c>
      <c r="J134" s="8">
        <v>8083.75</v>
      </c>
      <c r="K134" s="8">
        <v>62160</v>
      </c>
      <c r="L134" s="55">
        <v>1</v>
      </c>
      <c r="T134" s="62"/>
      <c r="U134" s="56"/>
    </row>
    <row r="135" spans="1:21" x14ac:dyDescent="0.3">
      <c r="A135" s="7">
        <v>3053</v>
      </c>
      <c r="B135" s="8">
        <v>440350.65</v>
      </c>
      <c r="C135" s="8">
        <v>0</v>
      </c>
      <c r="D135" s="8">
        <v>45975.479999999996</v>
      </c>
      <c r="E135" s="8">
        <v>19229.16</v>
      </c>
      <c r="F135" s="74">
        <v>44769</v>
      </c>
      <c r="G135" s="74">
        <v>-830</v>
      </c>
      <c r="H135" s="75">
        <f t="shared" si="2"/>
        <v>43939</v>
      </c>
      <c r="I135" s="8">
        <v>0</v>
      </c>
      <c r="J135" s="8">
        <v>6362.5</v>
      </c>
      <c r="K135" s="8">
        <v>51892.5</v>
      </c>
      <c r="L135" s="55">
        <v>1</v>
      </c>
      <c r="T135" s="62"/>
      <c r="U135" s="56"/>
    </row>
    <row r="136" spans="1:21" x14ac:dyDescent="0.3">
      <c r="A136" s="7">
        <v>3054</v>
      </c>
      <c r="B136" s="8">
        <v>836116.1399999999</v>
      </c>
      <c r="C136" s="8">
        <v>0</v>
      </c>
      <c r="D136" s="8">
        <v>60052.61</v>
      </c>
      <c r="E136" s="8">
        <v>15465</v>
      </c>
      <c r="F136" s="74">
        <v>42264.35</v>
      </c>
      <c r="G136" s="74">
        <v>277</v>
      </c>
      <c r="H136" s="75">
        <f t="shared" si="2"/>
        <v>42541.35</v>
      </c>
      <c r="I136" s="8">
        <v>0</v>
      </c>
      <c r="J136" s="8">
        <v>5530</v>
      </c>
      <c r="K136" s="8">
        <v>21956</v>
      </c>
      <c r="L136" s="55">
        <v>1</v>
      </c>
      <c r="T136" s="62"/>
      <c r="U136" s="56"/>
    </row>
    <row r="137" spans="1:21" x14ac:dyDescent="0.3">
      <c r="A137" s="7">
        <v>3055</v>
      </c>
      <c r="B137" s="8">
        <v>1220070.1499999999</v>
      </c>
      <c r="C137" s="8">
        <v>0</v>
      </c>
      <c r="D137" s="8">
        <v>64487.56</v>
      </c>
      <c r="E137" s="8">
        <v>103087.76</v>
      </c>
      <c r="F137" s="74">
        <v>52402.53</v>
      </c>
      <c r="G137" s="74">
        <v>-2031</v>
      </c>
      <c r="H137" s="75">
        <f t="shared" si="2"/>
        <v>50371.53</v>
      </c>
      <c r="I137" s="8">
        <v>0</v>
      </c>
      <c r="J137" s="8">
        <v>6328.75</v>
      </c>
      <c r="K137" s="8">
        <v>34132.5</v>
      </c>
      <c r="L137" s="55">
        <v>1</v>
      </c>
      <c r="T137" s="62"/>
      <c r="U137" s="56"/>
    </row>
    <row r="138" spans="1:21" x14ac:dyDescent="0.3">
      <c r="A138" s="7">
        <v>3057</v>
      </c>
      <c r="B138" s="8">
        <v>632308.15</v>
      </c>
      <c r="C138" s="8">
        <v>0</v>
      </c>
      <c r="D138" s="8">
        <v>27971.879999999997</v>
      </c>
      <c r="E138" s="8">
        <v>32232.09</v>
      </c>
      <c r="F138" s="74">
        <v>12392.57</v>
      </c>
      <c r="G138" s="74">
        <v>-1596</v>
      </c>
      <c r="H138" s="75">
        <f t="shared" si="2"/>
        <v>10796.57</v>
      </c>
      <c r="I138" s="8">
        <v>0</v>
      </c>
      <c r="J138" s="8">
        <v>0</v>
      </c>
      <c r="K138" s="8">
        <v>20084.75</v>
      </c>
      <c r="L138" s="55">
        <v>1</v>
      </c>
      <c r="T138" s="62"/>
      <c r="U138" s="56"/>
    </row>
    <row r="139" spans="1:21" x14ac:dyDescent="0.3">
      <c r="A139" s="7">
        <v>3061</v>
      </c>
      <c r="B139" s="8">
        <v>754346.14999999991</v>
      </c>
      <c r="C139" s="8">
        <v>0</v>
      </c>
      <c r="D139" s="8">
        <v>1148.4099999999999</v>
      </c>
      <c r="E139" s="8">
        <v>23540</v>
      </c>
      <c r="F139" s="74">
        <v>44963</v>
      </c>
      <c r="G139" s="74">
        <v>-324</v>
      </c>
      <c r="H139" s="75">
        <f t="shared" si="2"/>
        <v>44639</v>
      </c>
      <c r="I139" s="8">
        <v>0</v>
      </c>
      <c r="J139" s="8">
        <v>5563.75</v>
      </c>
      <c r="K139" s="8">
        <v>18338.25</v>
      </c>
      <c r="L139" s="55">
        <v>1</v>
      </c>
      <c r="T139" s="62"/>
      <c r="U139" s="56"/>
    </row>
    <row r="140" spans="1:21" x14ac:dyDescent="0.3">
      <c r="A140" s="7">
        <v>3062</v>
      </c>
      <c r="B140" s="8">
        <v>892319.43</v>
      </c>
      <c r="C140" s="8">
        <v>0</v>
      </c>
      <c r="D140" s="8">
        <v>51371.799999999988</v>
      </c>
      <c r="E140" s="8">
        <v>34030</v>
      </c>
      <c r="F140" s="74">
        <v>42464.22</v>
      </c>
      <c r="G140" s="74">
        <v>-2358</v>
      </c>
      <c r="H140" s="75">
        <f t="shared" si="2"/>
        <v>40106.22</v>
      </c>
      <c r="I140" s="8">
        <v>0</v>
      </c>
      <c r="J140" s="8">
        <v>5777.5</v>
      </c>
      <c r="K140" s="8">
        <v>30247.5</v>
      </c>
      <c r="L140" s="55">
        <v>1</v>
      </c>
      <c r="T140" s="62"/>
      <c r="U140" s="56"/>
    </row>
    <row r="141" spans="1:21" x14ac:dyDescent="0.3">
      <c r="A141" s="7">
        <v>3067</v>
      </c>
      <c r="B141" s="8">
        <v>2023061.07</v>
      </c>
      <c r="C141" s="8">
        <v>0</v>
      </c>
      <c r="D141" s="8">
        <v>108887.87999999999</v>
      </c>
      <c r="E141" s="8">
        <v>192614.46</v>
      </c>
      <c r="F141" s="74">
        <v>84625.93</v>
      </c>
      <c r="G141" s="74">
        <v>-3037</v>
      </c>
      <c r="H141" s="75">
        <f t="shared" si="2"/>
        <v>81588.929999999993</v>
      </c>
      <c r="I141" s="8">
        <v>0</v>
      </c>
      <c r="J141" s="8">
        <v>8173.75</v>
      </c>
      <c r="K141" s="8">
        <v>54112.5</v>
      </c>
      <c r="L141" s="55">
        <v>1</v>
      </c>
      <c r="T141" s="62"/>
      <c r="U141" s="56"/>
    </row>
    <row r="142" spans="1:21" x14ac:dyDescent="0.3">
      <c r="A142" s="7">
        <v>3069</v>
      </c>
      <c r="B142" s="8">
        <v>680487.24</v>
      </c>
      <c r="C142" s="8">
        <v>0</v>
      </c>
      <c r="D142" s="8">
        <v>85792.85</v>
      </c>
      <c r="E142" s="8">
        <v>38940</v>
      </c>
      <c r="F142" s="74">
        <v>29615.93</v>
      </c>
      <c r="G142" s="74">
        <v>2700</v>
      </c>
      <c r="H142" s="75">
        <f t="shared" si="2"/>
        <v>32315.93</v>
      </c>
      <c r="I142" s="8">
        <v>0</v>
      </c>
      <c r="J142" s="8">
        <v>4978.75</v>
      </c>
      <c r="K142" s="8">
        <v>7609.75</v>
      </c>
      <c r="L142" s="55">
        <v>1</v>
      </c>
      <c r="T142" s="62"/>
      <c r="U142" s="56"/>
    </row>
    <row r="143" spans="1:21" x14ac:dyDescent="0.3">
      <c r="A143" s="7">
        <v>3072</v>
      </c>
      <c r="B143" s="8">
        <v>1002498.75</v>
      </c>
      <c r="C143" s="8">
        <v>0</v>
      </c>
      <c r="D143" s="8">
        <v>33939.11</v>
      </c>
      <c r="E143" s="8">
        <v>74071</v>
      </c>
      <c r="F143" s="74">
        <v>16302</v>
      </c>
      <c r="G143" s="74">
        <v>0</v>
      </c>
      <c r="H143" s="75">
        <f t="shared" si="2"/>
        <v>16302</v>
      </c>
      <c r="I143" s="8">
        <v>0</v>
      </c>
      <c r="J143" s="8">
        <v>6025</v>
      </c>
      <c r="K143" s="8">
        <v>12475</v>
      </c>
      <c r="L143" s="55">
        <v>1</v>
      </c>
      <c r="T143" s="62"/>
      <c r="U143" s="56"/>
    </row>
    <row r="144" spans="1:21" x14ac:dyDescent="0.3">
      <c r="A144" s="7">
        <v>3073</v>
      </c>
      <c r="B144" s="8">
        <v>704509.16</v>
      </c>
      <c r="C144" s="8">
        <v>0</v>
      </c>
      <c r="D144" s="8">
        <v>6838.4600000000019</v>
      </c>
      <c r="E144" s="8">
        <v>24955</v>
      </c>
      <c r="F144" s="74">
        <v>87984.290000000008</v>
      </c>
      <c r="G144" s="74">
        <v>365</v>
      </c>
      <c r="H144" s="75">
        <f t="shared" si="2"/>
        <v>88349.290000000008</v>
      </c>
      <c r="I144" s="8">
        <v>0</v>
      </c>
      <c r="J144" s="8">
        <v>5350</v>
      </c>
      <c r="K144" s="8">
        <v>12974</v>
      </c>
      <c r="L144" s="55">
        <v>1</v>
      </c>
      <c r="T144" s="62"/>
      <c r="U144" s="56"/>
    </row>
    <row r="145" spans="1:21" x14ac:dyDescent="0.3">
      <c r="A145" s="7">
        <v>3081</v>
      </c>
      <c r="B145" s="8">
        <v>1356430.9500000002</v>
      </c>
      <c r="C145" s="8">
        <v>0</v>
      </c>
      <c r="D145" s="8">
        <v>51423.239999999991</v>
      </c>
      <c r="E145" s="8">
        <v>16915</v>
      </c>
      <c r="F145" s="74">
        <v>145688</v>
      </c>
      <c r="G145" s="74">
        <v>-1297</v>
      </c>
      <c r="H145" s="75">
        <f t="shared" si="2"/>
        <v>144391</v>
      </c>
      <c r="I145" s="8">
        <v>0</v>
      </c>
      <c r="J145" s="8">
        <v>7048.75</v>
      </c>
      <c r="K145" s="8">
        <v>33300</v>
      </c>
      <c r="L145" s="55">
        <v>1</v>
      </c>
      <c r="T145" s="62"/>
      <c r="U145" s="56"/>
    </row>
    <row r="146" spans="1:21" x14ac:dyDescent="0.3">
      <c r="A146" s="7">
        <v>3082</v>
      </c>
      <c r="B146" s="8">
        <v>565037.28</v>
      </c>
      <c r="C146" s="8">
        <v>0</v>
      </c>
      <c r="D146" s="8">
        <v>20319.5</v>
      </c>
      <c r="E146" s="8">
        <v>11720</v>
      </c>
      <c r="F146" s="74">
        <v>31684.29</v>
      </c>
      <c r="G146" s="74">
        <v>406</v>
      </c>
      <c r="H146" s="75">
        <f t="shared" si="2"/>
        <v>32090.29</v>
      </c>
      <c r="I146" s="8">
        <v>0</v>
      </c>
      <c r="J146" s="8">
        <v>4877.5</v>
      </c>
      <c r="K146" s="8">
        <v>7734.5</v>
      </c>
      <c r="L146" s="55">
        <v>1</v>
      </c>
      <c r="T146" s="62"/>
      <c r="U146" s="56"/>
    </row>
    <row r="147" spans="1:21" x14ac:dyDescent="0.3">
      <c r="A147" s="7">
        <v>3083</v>
      </c>
      <c r="B147" s="8">
        <v>586724.97000000009</v>
      </c>
      <c r="C147" s="8">
        <v>0</v>
      </c>
      <c r="D147" s="8">
        <v>46492.509999999995</v>
      </c>
      <c r="E147" s="8">
        <v>59085</v>
      </c>
      <c r="F147" s="74">
        <v>27347</v>
      </c>
      <c r="G147" s="74">
        <v>-2046</v>
      </c>
      <c r="H147" s="75">
        <f t="shared" si="2"/>
        <v>25301</v>
      </c>
      <c r="I147" s="8">
        <v>0</v>
      </c>
      <c r="J147" s="8">
        <v>4675</v>
      </c>
      <c r="K147" s="8">
        <v>6237.5</v>
      </c>
      <c r="L147" s="55">
        <v>1</v>
      </c>
      <c r="T147" s="62"/>
      <c r="U147" s="56"/>
    </row>
    <row r="148" spans="1:21" x14ac:dyDescent="0.3">
      <c r="A148" s="7">
        <v>3084</v>
      </c>
      <c r="B148" s="8">
        <v>879914.37</v>
      </c>
      <c r="C148" s="8">
        <v>0</v>
      </c>
      <c r="D148" s="8">
        <v>61759.9</v>
      </c>
      <c r="E148" s="8">
        <v>60200</v>
      </c>
      <c r="F148" s="74">
        <v>39178</v>
      </c>
      <c r="G148" s="74">
        <v>186</v>
      </c>
      <c r="H148" s="75">
        <f t="shared" si="2"/>
        <v>39364</v>
      </c>
      <c r="I148" s="8">
        <v>0</v>
      </c>
      <c r="J148" s="8">
        <v>0</v>
      </c>
      <c r="K148" s="8">
        <v>4890</v>
      </c>
      <c r="L148" s="55">
        <v>1</v>
      </c>
      <c r="T148" s="62"/>
      <c r="U148" s="56"/>
    </row>
    <row r="149" spans="1:21" x14ac:dyDescent="0.3">
      <c r="A149" s="7">
        <v>3088</v>
      </c>
      <c r="B149" s="8">
        <v>2051279.7</v>
      </c>
      <c r="C149" s="8">
        <v>0</v>
      </c>
      <c r="D149" s="8">
        <v>62599.29</v>
      </c>
      <c r="E149" s="8">
        <v>132120</v>
      </c>
      <c r="F149" s="74">
        <v>93160</v>
      </c>
      <c r="G149" s="74">
        <v>-506</v>
      </c>
      <c r="H149" s="75">
        <f t="shared" si="2"/>
        <v>92654</v>
      </c>
      <c r="I149" s="8">
        <v>0</v>
      </c>
      <c r="J149" s="8">
        <v>8640.630000000001</v>
      </c>
      <c r="K149" s="8">
        <v>102120</v>
      </c>
      <c r="L149" s="55">
        <v>1</v>
      </c>
      <c r="T149" s="62"/>
      <c r="U149" s="56"/>
    </row>
    <row r="150" spans="1:21" x14ac:dyDescent="0.3">
      <c r="A150" s="7">
        <v>3089</v>
      </c>
      <c r="B150" s="8">
        <v>1026534.74</v>
      </c>
      <c r="C150" s="8">
        <v>0</v>
      </c>
      <c r="D150" s="8">
        <v>27734.3</v>
      </c>
      <c r="E150" s="8">
        <v>54540</v>
      </c>
      <c r="F150" s="74">
        <v>50913</v>
      </c>
      <c r="G150" s="74">
        <v>-1355</v>
      </c>
      <c r="H150" s="75">
        <f t="shared" si="2"/>
        <v>49558</v>
      </c>
      <c r="I150" s="8">
        <v>0</v>
      </c>
      <c r="J150" s="8">
        <v>6272.5</v>
      </c>
      <c r="K150" s="8">
        <v>18214</v>
      </c>
      <c r="L150" s="55">
        <v>1</v>
      </c>
      <c r="T150" s="62"/>
      <c r="U150" s="56"/>
    </row>
    <row r="151" spans="1:21" x14ac:dyDescent="0.3">
      <c r="A151" s="7">
        <v>3090</v>
      </c>
      <c r="B151" s="8">
        <v>704045.96000000008</v>
      </c>
      <c r="C151" s="8">
        <v>0</v>
      </c>
      <c r="D151" s="8">
        <v>21922.3</v>
      </c>
      <c r="E151" s="8">
        <v>12120</v>
      </c>
      <c r="F151" s="74">
        <v>34722</v>
      </c>
      <c r="G151" s="74">
        <v>898</v>
      </c>
      <c r="H151" s="75">
        <f t="shared" si="2"/>
        <v>35620</v>
      </c>
      <c r="I151" s="8">
        <v>0</v>
      </c>
      <c r="J151" s="8">
        <v>5361.25</v>
      </c>
      <c r="K151" s="8">
        <v>18088.75</v>
      </c>
      <c r="L151" s="55">
        <v>1</v>
      </c>
      <c r="T151" s="62"/>
      <c r="U151" s="56"/>
    </row>
    <row r="152" spans="1:21" x14ac:dyDescent="0.3">
      <c r="A152" s="7">
        <v>3091</v>
      </c>
      <c r="B152" s="8">
        <v>571480.38000000012</v>
      </c>
      <c r="C152" s="8">
        <v>0</v>
      </c>
      <c r="D152" s="8">
        <v>67380.67</v>
      </c>
      <c r="E152" s="8">
        <v>21210</v>
      </c>
      <c r="F152" s="74">
        <v>36903.07</v>
      </c>
      <c r="G152" s="74">
        <v>1686</v>
      </c>
      <c r="H152" s="75">
        <f t="shared" si="2"/>
        <v>38589.07</v>
      </c>
      <c r="I152" s="8">
        <v>0</v>
      </c>
      <c r="J152" s="8">
        <v>4810</v>
      </c>
      <c r="K152" s="8">
        <v>7235.5</v>
      </c>
      <c r="L152" s="55">
        <v>1</v>
      </c>
      <c r="T152" s="62"/>
      <c r="U152" s="56"/>
    </row>
    <row r="153" spans="1:21" x14ac:dyDescent="0.3">
      <c r="A153" s="7">
        <v>3092</v>
      </c>
      <c r="B153" s="8">
        <v>884045.07000000007</v>
      </c>
      <c r="C153" s="8">
        <v>0</v>
      </c>
      <c r="D153" s="8">
        <v>23391.170000000002</v>
      </c>
      <c r="E153" s="8">
        <v>38590</v>
      </c>
      <c r="F153" s="74">
        <v>30532.639999999999</v>
      </c>
      <c r="G153" s="74">
        <v>0</v>
      </c>
      <c r="H153" s="75">
        <f t="shared" si="2"/>
        <v>30532.639999999999</v>
      </c>
      <c r="I153" s="8">
        <v>0</v>
      </c>
      <c r="J153" s="8">
        <v>5833.75</v>
      </c>
      <c r="K153" s="8">
        <v>19336.25</v>
      </c>
      <c r="L153" s="55">
        <v>1</v>
      </c>
      <c r="T153" s="62"/>
      <c r="U153" s="56"/>
    </row>
    <row r="154" spans="1:21" x14ac:dyDescent="0.3">
      <c r="A154" s="7">
        <v>3108</v>
      </c>
      <c r="B154" s="8">
        <v>1206926.52</v>
      </c>
      <c r="C154" s="8">
        <v>0</v>
      </c>
      <c r="D154" s="8">
        <v>154422.59999999998</v>
      </c>
      <c r="E154" s="8">
        <v>104435.05</v>
      </c>
      <c r="F154" s="74">
        <v>43799</v>
      </c>
      <c r="G154" s="74">
        <v>389</v>
      </c>
      <c r="H154" s="75">
        <f t="shared" si="2"/>
        <v>44188</v>
      </c>
      <c r="I154" s="8">
        <v>0</v>
      </c>
      <c r="J154" s="8">
        <v>6351.25</v>
      </c>
      <c r="K154" s="8">
        <v>23079</v>
      </c>
      <c r="L154" s="55">
        <v>1</v>
      </c>
      <c r="T154" s="62"/>
      <c r="U154" s="56"/>
    </row>
    <row r="155" spans="1:21" x14ac:dyDescent="0.3">
      <c r="A155" s="7">
        <v>3109</v>
      </c>
      <c r="B155" s="8">
        <v>1066431</v>
      </c>
      <c r="C155" s="8">
        <v>0</v>
      </c>
      <c r="D155" s="8">
        <v>75308.179999999993</v>
      </c>
      <c r="E155" s="8">
        <v>25755</v>
      </c>
      <c r="F155" s="74">
        <v>56146</v>
      </c>
      <c r="G155" s="74">
        <v>390</v>
      </c>
      <c r="H155" s="75">
        <f t="shared" si="2"/>
        <v>56536</v>
      </c>
      <c r="I155" s="8">
        <v>0</v>
      </c>
      <c r="J155" s="8">
        <v>6362.5</v>
      </c>
      <c r="K155" s="8">
        <v>42457.5</v>
      </c>
      <c r="L155" s="55">
        <v>1</v>
      </c>
      <c r="T155" s="62"/>
      <c r="U155" s="56"/>
    </row>
    <row r="156" spans="1:21" x14ac:dyDescent="0.3">
      <c r="A156" s="7">
        <v>3111</v>
      </c>
      <c r="B156" s="8">
        <v>1221037.3900000001</v>
      </c>
      <c r="C156" s="8">
        <v>0</v>
      </c>
      <c r="D156" s="8">
        <v>102598.85</v>
      </c>
      <c r="E156" s="8">
        <v>124730</v>
      </c>
      <c r="F156" s="74">
        <v>43630</v>
      </c>
      <c r="G156" s="74">
        <v>-441</v>
      </c>
      <c r="H156" s="75">
        <f t="shared" si="2"/>
        <v>43189</v>
      </c>
      <c r="I156" s="8">
        <v>0</v>
      </c>
      <c r="J156" s="8">
        <v>6621.25</v>
      </c>
      <c r="K156" s="8">
        <v>40792.5</v>
      </c>
      <c r="L156" s="55">
        <v>1</v>
      </c>
      <c r="T156" s="62"/>
      <c r="U156" s="56"/>
    </row>
    <row r="157" spans="1:21" x14ac:dyDescent="0.3">
      <c r="A157" s="7">
        <v>3117</v>
      </c>
      <c r="B157" s="8">
        <v>1206721.75</v>
      </c>
      <c r="C157" s="8">
        <v>0</v>
      </c>
      <c r="D157" s="8">
        <v>44797.87</v>
      </c>
      <c r="E157" s="8">
        <v>118970</v>
      </c>
      <c r="F157" s="74">
        <v>38390.93</v>
      </c>
      <c r="G157" s="74">
        <v>511</v>
      </c>
      <c r="H157" s="75">
        <f t="shared" si="2"/>
        <v>38901.93</v>
      </c>
      <c r="I157" s="8">
        <v>0</v>
      </c>
      <c r="J157" s="8">
        <v>6216.25</v>
      </c>
      <c r="K157" s="8">
        <v>22080.75</v>
      </c>
      <c r="L157" s="55">
        <v>1</v>
      </c>
      <c r="T157" s="62"/>
      <c r="U157" s="56"/>
    </row>
    <row r="158" spans="1:21" x14ac:dyDescent="0.3">
      <c r="A158" s="7">
        <v>3120</v>
      </c>
      <c r="B158" s="8">
        <v>1113527.1200000001</v>
      </c>
      <c r="C158" s="8">
        <v>0</v>
      </c>
      <c r="D158" s="8">
        <v>101421.67</v>
      </c>
      <c r="E158" s="8">
        <v>45765</v>
      </c>
      <c r="F158" s="74">
        <v>53498</v>
      </c>
      <c r="G158" s="74">
        <v>141</v>
      </c>
      <c r="H158" s="75">
        <f t="shared" si="2"/>
        <v>53639</v>
      </c>
      <c r="I158" s="8">
        <v>0</v>
      </c>
      <c r="J158" s="8">
        <v>6362.5</v>
      </c>
      <c r="K158" s="8">
        <v>38017.5</v>
      </c>
      <c r="L158" s="55">
        <v>1</v>
      </c>
      <c r="T158" s="62"/>
      <c r="U158" s="56"/>
    </row>
    <row r="159" spans="1:21" x14ac:dyDescent="0.3">
      <c r="A159" s="7">
        <v>3122</v>
      </c>
      <c r="B159" s="8">
        <v>2111466.7000000002</v>
      </c>
      <c r="C159" s="8">
        <v>0</v>
      </c>
      <c r="D159" s="8">
        <v>114843.98999999999</v>
      </c>
      <c r="E159" s="8">
        <v>36130</v>
      </c>
      <c r="F159" s="74">
        <v>106148</v>
      </c>
      <c r="G159" s="74">
        <v>12978</v>
      </c>
      <c r="H159" s="75">
        <f t="shared" si="2"/>
        <v>119126</v>
      </c>
      <c r="I159" s="8">
        <v>0</v>
      </c>
      <c r="J159" s="8">
        <v>8657.5</v>
      </c>
      <c r="K159" s="8">
        <v>42457.5</v>
      </c>
      <c r="L159" s="55">
        <v>1</v>
      </c>
      <c r="T159" s="62"/>
      <c r="U159" s="56"/>
    </row>
    <row r="160" spans="1:21" x14ac:dyDescent="0.3">
      <c r="A160" s="7">
        <v>3123</v>
      </c>
      <c r="B160" s="8">
        <v>672184.72999999986</v>
      </c>
      <c r="C160" s="8">
        <v>0</v>
      </c>
      <c r="D160" s="8">
        <v>79612.73000000001</v>
      </c>
      <c r="E160" s="8">
        <v>38060</v>
      </c>
      <c r="F160" s="74">
        <v>31515</v>
      </c>
      <c r="G160" s="74">
        <v>0</v>
      </c>
      <c r="H160" s="75">
        <f t="shared" si="2"/>
        <v>31515</v>
      </c>
      <c r="I160" s="8">
        <v>0</v>
      </c>
      <c r="J160" s="8">
        <v>5035</v>
      </c>
      <c r="K160" s="8">
        <v>8358.25</v>
      </c>
      <c r="L160" s="55">
        <v>1</v>
      </c>
      <c r="T160" s="62"/>
      <c r="U160" s="56"/>
    </row>
    <row r="161" spans="1:21" x14ac:dyDescent="0.3">
      <c r="A161" s="7">
        <v>3126</v>
      </c>
      <c r="B161" s="8">
        <v>646435.96000000008</v>
      </c>
      <c r="C161" s="8">
        <v>0</v>
      </c>
      <c r="D161" s="8">
        <v>14038.210000000001</v>
      </c>
      <c r="E161" s="8">
        <v>69140</v>
      </c>
      <c r="F161" s="74">
        <v>34434.639999999999</v>
      </c>
      <c r="G161" s="74">
        <v>0</v>
      </c>
      <c r="H161" s="75">
        <f t="shared" si="2"/>
        <v>34434.639999999999</v>
      </c>
      <c r="I161" s="8">
        <v>0</v>
      </c>
      <c r="J161" s="8">
        <v>5170</v>
      </c>
      <c r="K161" s="8">
        <v>17465</v>
      </c>
      <c r="L161" s="55">
        <v>1</v>
      </c>
      <c r="T161" s="62"/>
      <c r="U161" s="56"/>
    </row>
    <row r="162" spans="1:21" x14ac:dyDescent="0.3">
      <c r="A162" s="7">
        <v>3129</v>
      </c>
      <c r="B162" s="8">
        <v>1123276.6900000002</v>
      </c>
      <c r="C162" s="8">
        <v>0</v>
      </c>
      <c r="D162" s="8">
        <v>127482.13</v>
      </c>
      <c r="E162" s="8">
        <v>54855</v>
      </c>
      <c r="F162" s="74">
        <v>79375</v>
      </c>
      <c r="G162" s="74">
        <v>0</v>
      </c>
      <c r="H162" s="75">
        <f t="shared" si="2"/>
        <v>79375</v>
      </c>
      <c r="I162" s="8">
        <v>0</v>
      </c>
      <c r="J162" s="8">
        <v>6112.75</v>
      </c>
      <c r="K162" s="8">
        <v>37462.5</v>
      </c>
      <c r="L162" s="55">
        <v>1</v>
      </c>
      <c r="T162" s="62"/>
      <c r="U162" s="56"/>
    </row>
    <row r="163" spans="1:21" x14ac:dyDescent="0.3">
      <c r="A163" s="7">
        <v>3130</v>
      </c>
      <c r="B163" s="8">
        <v>616737.63</v>
      </c>
      <c r="C163" s="8">
        <v>0</v>
      </c>
      <c r="D163" s="8">
        <v>20736.64</v>
      </c>
      <c r="E163" s="8">
        <v>15150</v>
      </c>
      <c r="F163" s="74">
        <v>37015</v>
      </c>
      <c r="G163" s="74">
        <v>0</v>
      </c>
      <c r="H163" s="75">
        <f t="shared" si="2"/>
        <v>37015</v>
      </c>
      <c r="I163" s="8">
        <v>0</v>
      </c>
      <c r="J163" s="8">
        <v>5271.25</v>
      </c>
      <c r="K163" s="8">
        <v>9606</v>
      </c>
      <c r="L163" s="55">
        <v>1</v>
      </c>
      <c r="T163" s="62"/>
      <c r="U163" s="56"/>
    </row>
    <row r="164" spans="1:21" x14ac:dyDescent="0.3">
      <c r="A164" s="7">
        <v>3136</v>
      </c>
      <c r="B164" s="8">
        <v>619554.73</v>
      </c>
      <c r="C164" s="8">
        <v>0</v>
      </c>
      <c r="D164" s="8">
        <v>74527.16</v>
      </c>
      <c r="E164" s="8">
        <v>8625</v>
      </c>
      <c r="F164" s="74">
        <v>34666</v>
      </c>
      <c r="G164" s="74">
        <v>65</v>
      </c>
      <c r="H164" s="75">
        <f t="shared" si="2"/>
        <v>34731</v>
      </c>
      <c r="I164" s="8">
        <v>0</v>
      </c>
      <c r="J164" s="8">
        <v>5147.5</v>
      </c>
      <c r="K164" s="8">
        <v>5738.5</v>
      </c>
      <c r="L164" s="55">
        <v>1</v>
      </c>
      <c r="T164" s="62"/>
      <c r="U164" s="56"/>
    </row>
    <row r="165" spans="1:21" x14ac:dyDescent="0.3">
      <c r="A165" s="7">
        <v>3137</v>
      </c>
      <c r="B165" s="8">
        <v>643900.65</v>
      </c>
      <c r="C165" s="8">
        <v>0</v>
      </c>
      <c r="D165" s="8">
        <v>43237.459999999992</v>
      </c>
      <c r="E165" s="8">
        <v>40905</v>
      </c>
      <c r="F165" s="74">
        <v>31785.29</v>
      </c>
      <c r="G165" s="74">
        <v>684.25</v>
      </c>
      <c r="H165" s="75">
        <f t="shared" si="2"/>
        <v>32469.54</v>
      </c>
      <c r="I165" s="8">
        <v>0</v>
      </c>
      <c r="J165" s="8">
        <v>5113.75</v>
      </c>
      <c r="K165" s="8">
        <v>15718.5</v>
      </c>
      <c r="L165" s="55">
        <v>1</v>
      </c>
      <c r="T165" s="62"/>
      <c r="U165" s="56"/>
    </row>
    <row r="166" spans="1:21" x14ac:dyDescent="0.3">
      <c r="A166" s="7">
        <v>3138</v>
      </c>
      <c r="B166" s="8">
        <v>615084.88000000012</v>
      </c>
      <c r="C166" s="8">
        <v>0</v>
      </c>
      <c r="D166" s="8">
        <v>41010.500000000007</v>
      </c>
      <c r="E166" s="8">
        <v>41620</v>
      </c>
      <c r="F166" s="74">
        <v>30589</v>
      </c>
      <c r="G166" s="74">
        <v>-303</v>
      </c>
      <c r="H166" s="75">
        <f t="shared" si="2"/>
        <v>30286</v>
      </c>
      <c r="I166" s="8">
        <v>0</v>
      </c>
      <c r="J166" s="8">
        <v>4967.5</v>
      </c>
      <c r="K166" s="8">
        <v>8358</v>
      </c>
      <c r="L166" s="55">
        <v>1</v>
      </c>
      <c r="T166" s="62"/>
      <c r="U166" s="56"/>
    </row>
    <row r="167" spans="1:21" x14ac:dyDescent="0.3">
      <c r="A167" s="7">
        <v>3139</v>
      </c>
      <c r="B167" s="8">
        <v>651551.69999999995</v>
      </c>
      <c r="C167" s="8">
        <v>0</v>
      </c>
      <c r="D167" s="8">
        <v>48689.180000000008</v>
      </c>
      <c r="E167" s="8">
        <v>22725</v>
      </c>
      <c r="F167" s="74">
        <v>32845.29</v>
      </c>
      <c r="G167" s="74">
        <v>0</v>
      </c>
      <c r="H167" s="75">
        <f t="shared" si="2"/>
        <v>32845.29</v>
      </c>
      <c r="I167" s="8">
        <v>0</v>
      </c>
      <c r="J167" s="8">
        <v>5136.25</v>
      </c>
      <c r="K167" s="8">
        <v>22455</v>
      </c>
      <c r="L167" s="55">
        <v>1</v>
      </c>
      <c r="T167" s="62"/>
      <c r="U167" s="56"/>
    </row>
    <row r="168" spans="1:21" x14ac:dyDescent="0.3">
      <c r="A168" s="7">
        <v>3145</v>
      </c>
      <c r="B168" s="8">
        <v>934364.9800000001</v>
      </c>
      <c r="C168" s="8">
        <v>0</v>
      </c>
      <c r="D168" s="8">
        <v>69231.459999999992</v>
      </c>
      <c r="E168" s="8">
        <v>59930</v>
      </c>
      <c r="F168" s="74">
        <v>41917.64</v>
      </c>
      <c r="G168" s="74">
        <v>0</v>
      </c>
      <c r="H168" s="75">
        <f t="shared" si="2"/>
        <v>41917.64</v>
      </c>
      <c r="I168" s="8">
        <v>0</v>
      </c>
      <c r="J168" s="8">
        <v>5845</v>
      </c>
      <c r="K168" s="8">
        <v>14720.5</v>
      </c>
      <c r="L168" s="55">
        <v>1</v>
      </c>
      <c r="T168" s="62"/>
      <c r="U168" s="56"/>
    </row>
    <row r="169" spans="1:21" x14ac:dyDescent="0.3">
      <c r="A169" s="7">
        <v>3146</v>
      </c>
      <c r="B169" s="8">
        <v>543801.42999999993</v>
      </c>
      <c r="C169" s="8">
        <v>0</v>
      </c>
      <c r="D169" s="8">
        <v>24539.360000000001</v>
      </c>
      <c r="E169" s="8">
        <v>10605</v>
      </c>
      <c r="F169" s="74">
        <v>25959</v>
      </c>
      <c r="G169" s="74">
        <v>1407</v>
      </c>
      <c r="H169" s="75">
        <f t="shared" si="2"/>
        <v>27366</v>
      </c>
      <c r="I169" s="8">
        <v>0</v>
      </c>
      <c r="J169" s="8">
        <v>4866.25</v>
      </c>
      <c r="K169" s="8">
        <v>7829.58</v>
      </c>
      <c r="L169" s="55">
        <v>1</v>
      </c>
      <c r="T169" s="62"/>
      <c r="U169" s="56"/>
    </row>
    <row r="170" spans="1:21" x14ac:dyDescent="0.3">
      <c r="A170" s="7">
        <v>3149</v>
      </c>
      <c r="B170" s="8">
        <v>1099518.3399999999</v>
      </c>
      <c r="C170" s="8">
        <v>0</v>
      </c>
      <c r="D170" s="8">
        <v>121694.31</v>
      </c>
      <c r="E170" s="8">
        <v>57355</v>
      </c>
      <c r="F170" s="74">
        <v>45118.29</v>
      </c>
      <c r="G170" s="74">
        <v>3434</v>
      </c>
      <c r="H170" s="75">
        <f t="shared" si="2"/>
        <v>48552.29</v>
      </c>
      <c r="I170" s="8">
        <v>0</v>
      </c>
      <c r="J170" s="8">
        <v>6295</v>
      </c>
      <c r="K170" s="8">
        <v>24076.75</v>
      </c>
      <c r="L170" s="55">
        <v>1</v>
      </c>
      <c r="T170" s="62"/>
      <c r="U170" s="56"/>
    </row>
    <row r="171" spans="1:21" x14ac:dyDescent="0.3">
      <c r="A171" s="7">
        <v>3150</v>
      </c>
      <c r="B171" s="8">
        <v>776140.58</v>
      </c>
      <c r="C171" s="8">
        <v>0</v>
      </c>
      <c r="D171" s="8">
        <v>54232.42</v>
      </c>
      <c r="E171" s="8">
        <v>74495.5</v>
      </c>
      <c r="F171" s="74">
        <v>32383.14</v>
      </c>
      <c r="G171" s="74">
        <v>-693</v>
      </c>
      <c r="H171" s="75">
        <f t="shared" si="2"/>
        <v>31690.14</v>
      </c>
      <c r="I171" s="8">
        <v>0</v>
      </c>
      <c r="J171" s="8">
        <v>5158.75</v>
      </c>
      <c r="K171" s="8">
        <v>4136.8999999999996</v>
      </c>
      <c r="L171" s="55">
        <v>1</v>
      </c>
      <c r="T171" s="62"/>
      <c r="U171" s="56"/>
    </row>
    <row r="172" spans="1:21" x14ac:dyDescent="0.3">
      <c r="A172" s="7">
        <v>3153</v>
      </c>
      <c r="B172" s="8">
        <v>605181.34</v>
      </c>
      <c r="C172" s="8">
        <v>0</v>
      </c>
      <c r="D172" s="8">
        <v>38402.67</v>
      </c>
      <c r="E172" s="8">
        <v>20595</v>
      </c>
      <c r="F172" s="74">
        <v>58791.71</v>
      </c>
      <c r="G172" s="74">
        <v>643</v>
      </c>
      <c r="H172" s="75">
        <f t="shared" si="2"/>
        <v>59434.71</v>
      </c>
      <c r="I172" s="8">
        <v>0</v>
      </c>
      <c r="J172" s="8">
        <v>5170</v>
      </c>
      <c r="K172" s="8">
        <v>2309.4</v>
      </c>
      <c r="L172" s="55">
        <v>1</v>
      </c>
      <c r="T172" s="62"/>
      <c r="U172" s="56"/>
    </row>
    <row r="173" spans="1:21" x14ac:dyDescent="0.3">
      <c r="A173" s="7">
        <v>3154</v>
      </c>
      <c r="B173" s="8">
        <v>933998.96000000008</v>
      </c>
      <c r="C173" s="8">
        <v>0</v>
      </c>
      <c r="D173" s="8">
        <v>19864.54</v>
      </c>
      <c r="E173" s="8">
        <v>29900</v>
      </c>
      <c r="F173" s="74">
        <v>44632</v>
      </c>
      <c r="G173" s="74">
        <v>669</v>
      </c>
      <c r="H173" s="75">
        <f t="shared" si="2"/>
        <v>45301</v>
      </c>
      <c r="I173" s="8">
        <v>0</v>
      </c>
      <c r="J173" s="8">
        <v>6126.25</v>
      </c>
      <c r="K173" s="8">
        <v>35520</v>
      </c>
      <c r="L173" s="55">
        <v>1</v>
      </c>
      <c r="T173" s="62"/>
      <c r="U173" s="56"/>
    </row>
    <row r="174" spans="1:21" x14ac:dyDescent="0.3">
      <c r="A174" s="7">
        <v>3155</v>
      </c>
      <c r="B174" s="8">
        <v>1025520.22</v>
      </c>
      <c r="C174" s="8">
        <v>0</v>
      </c>
      <c r="D174" s="8">
        <v>41373.199999999997</v>
      </c>
      <c r="E174" s="8">
        <v>22260</v>
      </c>
      <c r="F174" s="74">
        <v>58433</v>
      </c>
      <c r="G174" s="74">
        <v>-468</v>
      </c>
      <c r="H174" s="75">
        <f t="shared" si="2"/>
        <v>57965</v>
      </c>
      <c r="I174" s="8">
        <v>0</v>
      </c>
      <c r="J174" s="8">
        <v>6295</v>
      </c>
      <c r="K174" s="8">
        <v>48562.5</v>
      </c>
      <c r="L174" s="55">
        <v>1</v>
      </c>
      <c r="T174" s="62"/>
      <c r="U174" s="56"/>
    </row>
    <row r="175" spans="1:21" x14ac:dyDescent="0.3">
      <c r="A175" s="7">
        <v>3158</v>
      </c>
      <c r="B175" s="8">
        <v>583210.16</v>
      </c>
      <c r="C175" s="8">
        <v>0</v>
      </c>
      <c r="D175" s="8">
        <v>75737.639999999985</v>
      </c>
      <c r="E175" s="8">
        <v>18265</v>
      </c>
      <c r="F175" s="74">
        <v>29703</v>
      </c>
      <c r="G175" s="74">
        <v>560</v>
      </c>
      <c r="H175" s="75">
        <f t="shared" si="2"/>
        <v>30263</v>
      </c>
      <c r="I175" s="8">
        <v>0</v>
      </c>
      <c r="J175" s="8">
        <v>4821.25</v>
      </c>
      <c r="K175" s="8">
        <v>16467</v>
      </c>
      <c r="L175" s="55">
        <v>1</v>
      </c>
      <c r="T175" s="62"/>
      <c r="U175" s="56"/>
    </row>
    <row r="176" spans="1:21" x14ac:dyDescent="0.3">
      <c r="A176" s="7">
        <v>3159</v>
      </c>
      <c r="B176" s="8">
        <v>621083.67000000004</v>
      </c>
      <c r="C176" s="8">
        <v>0</v>
      </c>
      <c r="D176" s="8">
        <v>65946.649999999994</v>
      </c>
      <c r="E176" s="8">
        <v>16980</v>
      </c>
      <c r="F176" s="74">
        <v>35647</v>
      </c>
      <c r="G176" s="74">
        <v>54</v>
      </c>
      <c r="H176" s="75">
        <f t="shared" si="2"/>
        <v>35701</v>
      </c>
      <c r="I176" s="8">
        <v>0</v>
      </c>
      <c r="J176" s="8">
        <v>5136.25</v>
      </c>
      <c r="K176" s="8">
        <v>20084.75</v>
      </c>
      <c r="L176" s="55">
        <v>1</v>
      </c>
      <c r="T176" s="62"/>
      <c r="U176" s="56"/>
    </row>
    <row r="177" spans="1:21" x14ac:dyDescent="0.3">
      <c r="A177" s="7">
        <v>3160</v>
      </c>
      <c r="B177" s="8">
        <v>598058.76</v>
      </c>
      <c r="C177" s="8">
        <v>0</v>
      </c>
      <c r="D177" s="8">
        <v>12730.98</v>
      </c>
      <c r="E177" s="8">
        <v>13635</v>
      </c>
      <c r="F177" s="74">
        <v>29578</v>
      </c>
      <c r="G177" s="74">
        <v>2202</v>
      </c>
      <c r="H177" s="75">
        <f t="shared" si="2"/>
        <v>31780</v>
      </c>
      <c r="I177" s="8">
        <v>0</v>
      </c>
      <c r="J177" s="8">
        <v>5181.25</v>
      </c>
      <c r="K177" s="8">
        <v>10978</v>
      </c>
      <c r="L177" s="55">
        <v>1</v>
      </c>
      <c r="T177" s="62"/>
      <c r="U177" s="56"/>
    </row>
    <row r="178" spans="1:21" x14ac:dyDescent="0.3">
      <c r="A178" s="7">
        <v>3167</v>
      </c>
      <c r="B178" s="8">
        <v>924132.71000000008</v>
      </c>
      <c r="C178" s="8">
        <v>0</v>
      </c>
      <c r="D178" s="8">
        <v>57630.869999999995</v>
      </c>
      <c r="E178" s="8">
        <v>96079</v>
      </c>
      <c r="F178" s="74">
        <v>33736</v>
      </c>
      <c r="G178" s="74">
        <v>912</v>
      </c>
      <c r="H178" s="75">
        <f t="shared" si="2"/>
        <v>34648</v>
      </c>
      <c r="I178" s="8">
        <v>0</v>
      </c>
      <c r="J178" s="8">
        <v>5901.25</v>
      </c>
      <c r="K178" s="8">
        <v>18088.75</v>
      </c>
      <c r="L178" s="55">
        <v>1</v>
      </c>
      <c r="T178" s="62"/>
      <c r="U178" s="56"/>
    </row>
    <row r="179" spans="1:21" x14ac:dyDescent="0.3">
      <c r="A179" s="7">
        <v>3168</v>
      </c>
      <c r="B179" s="8">
        <v>510456.88999999996</v>
      </c>
      <c r="C179" s="8">
        <v>0</v>
      </c>
      <c r="D179" s="8">
        <v>113885.02999999998</v>
      </c>
      <c r="E179" s="8">
        <v>6060</v>
      </c>
      <c r="F179" s="74">
        <v>30803.29</v>
      </c>
      <c r="G179" s="74">
        <v>-419</v>
      </c>
      <c r="H179" s="75">
        <f t="shared" si="2"/>
        <v>30384.29</v>
      </c>
      <c r="I179" s="8">
        <v>0</v>
      </c>
      <c r="J179" s="8">
        <v>4618.75</v>
      </c>
      <c r="K179" s="8">
        <v>3443</v>
      </c>
      <c r="L179" s="55">
        <v>1</v>
      </c>
      <c r="T179" s="62"/>
      <c r="U179" s="56"/>
    </row>
    <row r="180" spans="1:21" x14ac:dyDescent="0.3">
      <c r="A180" s="7">
        <v>3169</v>
      </c>
      <c r="B180" s="8">
        <v>907321.79</v>
      </c>
      <c r="C180" s="8">
        <v>0</v>
      </c>
      <c r="D180" s="8">
        <v>42873.01</v>
      </c>
      <c r="E180" s="8">
        <v>73675</v>
      </c>
      <c r="F180" s="74">
        <v>35498</v>
      </c>
      <c r="G180" s="74">
        <v>2833</v>
      </c>
      <c r="H180" s="75">
        <f t="shared" si="2"/>
        <v>38331</v>
      </c>
      <c r="I180" s="8">
        <v>0</v>
      </c>
      <c r="J180" s="8">
        <v>5743.75</v>
      </c>
      <c r="K180" s="8">
        <v>18587.75</v>
      </c>
      <c r="L180" s="55">
        <v>1</v>
      </c>
      <c r="T180" s="62"/>
      <c r="U180" s="56"/>
    </row>
    <row r="181" spans="1:21" x14ac:dyDescent="0.3">
      <c r="A181" s="7">
        <v>3171</v>
      </c>
      <c r="B181" s="8">
        <v>493797.74</v>
      </c>
      <c r="C181" s="8">
        <v>0</v>
      </c>
      <c r="D181" s="8">
        <v>67872.639999999999</v>
      </c>
      <c r="E181" s="8">
        <v>53025</v>
      </c>
      <c r="F181" s="74">
        <v>24255</v>
      </c>
      <c r="G181" s="74">
        <v>-629</v>
      </c>
      <c r="H181" s="75">
        <f t="shared" si="2"/>
        <v>23626</v>
      </c>
      <c r="I181" s="8">
        <v>0</v>
      </c>
      <c r="J181" s="8">
        <v>4438.75</v>
      </c>
      <c r="K181" s="8">
        <v>8483</v>
      </c>
      <c r="L181" s="55">
        <v>1</v>
      </c>
      <c r="T181" s="62"/>
      <c r="U181" s="56"/>
    </row>
    <row r="182" spans="1:21" x14ac:dyDescent="0.3">
      <c r="A182" s="7">
        <v>3175</v>
      </c>
      <c r="B182" s="8">
        <v>1093675.82</v>
      </c>
      <c r="C182" s="8">
        <v>0</v>
      </c>
      <c r="D182" s="8">
        <v>85392.72</v>
      </c>
      <c r="E182" s="8">
        <v>71190</v>
      </c>
      <c r="F182" s="74">
        <v>51720.93</v>
      </c>
      <c r="G182" s="74">
        <v>-3493</v>
      </c>
      <c r="H182" s="75">
        <f t="shared" si="2"/>
        <v>48227.93</v>
      </c>
      <c r="I182" s="8">
        <v>0</v>
      </c>
      <c r="J182" s="8">
        <v>6317.5</v>
      </c>
      <c r="K182" s="8">
        <v>34410</v>
      </c>
      <c r="L182" s="55">
        <v>1</v>
      </c>
      <c r="T182" s="62"/>
      <c r="U182" s="56"/>
    </row>
    <row r="183" spans="1:21" x14ac:dyDescent="0.3">
      <c r="A183" s="7">
        <v>3178</v>
      </c>
      <c r="B183" s="8">
        <v>2287459.6</v>
      </c>
      <c r="C183" s="8">
        <v>0</v>
      </c>
      <c r="D183" s="8">
        <v>130873.59000000003</v>
      </c>
      <c r="E183" s="8">
        <v>228965</v>
      </c>
      <c r="F183" s="74">
        <v>64776</v>
      </c>
      <c r="G183" s="74">
        <v>3097</v>
      </c>
      <c r="H183" s="75">
        <f t="shared" ref="H183:H243" si="3">F183+G183</f>
        <v>67873</v>
      </c>
      <c r="I183" s="8">
        <v>0</v>
      </c>
      <c r="J183" s="8">
        <v>8938.75</v>
      </c>
      <c r="K183" s="8">
        <v>88245</v>
      </c>
      <c r="L183" s="55">
        <v>1</v>
      </c>
      <c r="T183" s="62"/>
      <c r="U183" s="56"/>
    </row>
    <row r="184" spans="1:21" x14ac:dyDescent="0.3">
      <c r="A184" s="7">
        <v>3179</v>
      </c>
      <c r="B184" s="8">
        <v>2818005.3400000003</v>
      </c>
      <c r="C184" s="8">
        <v>0</v>
      </c>
      <c r="D184" s="8">
        <v>380653.05000000005</v>
      </c>
      <c r="E184" s="8">
        <v>362185</v>
      </c>
      <c r="F184" s="74">
        <v>49208</v>
      </c>
      <c r="G184" s="74">
        <v>0</v>
      </c>
      <c r="H184" s="75">
        <f t="shared" si="3"/>
        <v>49208</v>
      </c>
      <c r="I184" s="8">
        <v>0</v>
      </c>
      <c r="J184" s="8">
        <v>8556.25</v>
      </c>
      <c r="K184" s="8">
        <v>41902.5</v>
      </c>
      <c r="L184" s="55">
        <v>1</v>
      </c>
      <c r="T184" s="62"/>
      <c r="U184" s="56"/>
    </row>
    <row r="185" spans="1:21" x14ac:dyDescent="0.3">
      <c r="A185" s="7">
        <v>3181</v>
      </c>
      <c r="B185" s="8">
        <v>2034784.76</v>
      </c>
      <c r="C185" s="8">
        <v>0</v>
      </c>
      <c r="D185" s="8">
        <v>6820.03</v>
      </c>
      <c r="E185" s="8">
        <v>209505</v>
      </c>
      <c r="F185" s="74">
        <v>41334.080000000002</v>
      </c>
      <c r="G185" s="74">
        <v>0</v>
      </c>
      <c r="H185" s="75">
        <f t="shared" si="3"/>
        <v>41334.080000000002</v>
      </c>
      <c r="I185" s="8">
        <v>0</v>
      </c>
      <c r="J185" s="8">
        <v>8263.75</v>
      </c>
      <c r="K185" s="8">
        <v>59902.85</v>
      </c>
      <c r="L185" s="55">
        <v>1</v>
      </c>
      <c r="T185" s="62"/>
      <c r="U185" s="56"/>
    </row>
    <row r="186" spans="1:21" x14ac:dyDescent="0.3">
      <c r="A186" s="7">
        <v>3182</v>
      </c>
      <c r="B186" s="8">
        <v>2027709.5300000003</v>
      </c>
      <c r="C186" s="8">
        <v>0</v>
      </c>
      <c r="D186" s="8">
        <v>124535.56999999999</v>
      </c>
      <c r="E186" s="8">
        <v>176178</v>
      </c>
      <c r="F186" s="74">
        <v>78138.929999999993</v>
      </c>
      <c r="G186" s="74">
        <v>171</v>
      </c>
      <c r="H186" s="75">
        <f t="shared" si="3"/>
        <v>78309.929999999993</v>
      </c>
      <c r="I186" s="8">
        <v>0</v>
      </c>
      <c r="J186" s="8">
        <v>8252.5</v>
      </c>
      <c r="K186" s="8">
        <v>49117.5</v>
      </c>
      <c r="L186" s="55">
        <v>1</v>
      </c>
      <c r="T186" s="62"/>
      <c r="U186" s="56"/>
    </row>
    <row r="187" spans="1:21" x14ac:dyDescent="0.3">
      <c r="A187" s="7">
        <v>3183</v>
      </c>
      <c r="B187" s="8">
        <v>638821.12</v>
      </c>
      <c r="C187" s="8">
        <v>0</v>
      </c>
      <c r="D187" s="8">
        <v>53126.850000000006</v>
      </c>
      <c r="E187" s="8">
        <v>45050</v>
      </c>
      <c r="F187" s="74">
        <v>33050.93</v>
      </c>
      <c r="G187" s="74">
        <v>552</v>
      </c>
      <c r="H187" s="75">
        <f t="shared" si="3"/>
        <v>33602.93</v>
      </c>
      <c r="I187" s="8">
        <v>0</v>
      </c>
      <c r="J187" s="8">
        <v>5102.5</v>
      </c>
      <c r="K187" s="8">
        <v>23453</v>
      </c>
      <c r="L187" s="55">
        <v>1</v>
      </c>
      <c r="T187" s="62"/>
      <c r="U187" s="56"/>
    </row>
    <row r="188" spans="1:21" x14ac:dyDescent="0.3">
      <c r="A188" s="7">
        <v>3186</v>
      </c>
      <c r="B188" s="8">
        <v>1135413.81</v>
      </c>
      <c r="C188" s="8">
        <v>0</v>
      </c>
      <c r="D188" s="8">
        <v>41398.83</v>
      </c>
      <c r="E188" s="8">
        <v>65845</v>
      </c>
      <c r="F188" s="74">
        <v>68387.429999999993</v>
      </c>
      <c r="G188" s="74">
        <v>-3441</v>
      </c>
      <c r="H188" s="75">
        <f t="shared" si="3"/>
        <v>64946.429999999993</v>
      </c>
      <c r="I188" s="8">
        <v>0</v>
      </c>
      <c r="J188" s="8">
        <v>6396.25</v>
      </c>
      <c r="K188" s="8">
        <v>18213.5</v>
      </c>
      <c r="L188" s="55">
        <v>1</v>
      </c>
      <c r="T188" s="62"/>
      <c r="U188" s="56"/>
    </row>
    <row r="189" spans="1:21" x14ac:dyDescent="0.3">
      <c r="A189" s="7">
        <v>3198</v>
      </c>
      <c r="B189" s="8">
        <v>675066.61</v>
      </c>
      <c r="C189" s="8">
        <v>0</v>
      </c>
      <c r="D189" s="8">
        <v>45041.479999999996</v>
      </c>
      <c r="E189" s="8">
        <v>23840</v>
      </c>
      <c r="F189" s="74">
        <v>32083</v>
      </c>
      <c r="G189" s="74">
        <v>877</v>
      </c>
      <c r="H189" s="75">
        <f t="shared" si="3"/>
        <v>32960</v>
      </c>
      <c r="I189" s="8">
        <v>0</v>
      </c>
      <c r="J189" s="8">
        <v>5057.5</v>
      </c>
      <c r="K189" s="8">
        <v>19086.75</v>
      </c>
      <c r="L189" s="55">
        <v>1</v>
      </c>
      <c r="T189" s="62"/>
      <c r="U189" s="56"/>
    </row>
    <row r="190" spans="1:21" x14ac:dyDescent="0.3">
      <c r="A190" s="7">
        <v>3199</v>
      </c>
      <c r="B190" s="8">
        <v>1020381.14</v>
      </c>
      <c r="C190" s="8">
        <v>0</v>
      </c>
      <c r="D190" s="8">
        <v>48891.43</v>
      </c>
      <c r="E190" s="8">
        <v>55289.5</v>
      </c>
      <c r="F190" s="74">
        <v>74263.16</v>
      </c>
      <c r="G190" s="74">
        <v>-1577</v>
      </c>
      <c r="H190" s="75">
        <f t="shared" si="3"/>
        <v>72686.16</v>
      </c>
      <c r="I190" s="8">
        <v>0</v>
      </c>
      <c r="J190" s="8">
        <v>5980</v>
      </c>
      <c r="K190" s="8">
        <v>11851.25</v>
      </c>
      <c r="L190" s="55">
        <v>1</v>
      </c>
      <c r="T190" s="62"/>
      <c r="U190" s="56"/>
    </row>
    <row r="191" spans="1:21" x14ac:dyDescent="0.3">
      <c r="A191" s="7">
        <v>3201</v>
      </c>
      <c r="B191" s="8">
        <v>553802.35</v>
      </c>
      <c r="C191" s="8">
        <v>0</v>
      </c>
      <c r="D191" s="8">
        <v>38473.03</v>
      </c>
      <c r="E191" s="8">
        <v>12120</v>
      </c>
      <c r="F191" s="74">
        <v>33042</v>
      </c>
      <c r="G191" s="74">
        <v>0</v>
      </c>
      <c r="H191" s="75">
        <f t="shared" si="3"/>
        <v>33042</v>
      </c>
      <c r="I191" s="8">
        <v>0</v>
      </c>
      <c r="J191" s="8">
        <v>4990</v>
      </c>
      <c r="K191" s="8">
        <v>8982</v>
      </c>
      <c r="L191" s="55">
        <v>1</v>
      </c>
      <c r="T191" s="62"/>
      <c r="U191" s="56"/>
    </row>
    <row r="192" spans="1:21" x14ac:dyDescent="0.3">
      <c r="A192" s="7">
        <v>3282</v>
      </c>
      <c r="B192" s="8">
        <v>1081830.74</v>
      </c>
      <c r="C192" s="8">
        <v>0</v>
      </c>
      <c r="D192" s="8">
        <v>49895.25</v>
      </c>
      <c r="E192" s="8">
        <v>103002</v>
      </c>
      <c r="F192" s="74">
        <v>42223</v>
      </c>
      <c r="G192" s="74">
        <v>2901</v>
      </c>
      <c r="H192" s="75">
        <f t="shared" si="3"/>
        <v>45124</v>
      </c>
      <c r="I192" s="8">
        <v>0</v>
      </c>
      <c r="J192" s="8">
        <v>6283.75</v>
      </c>
      <c r="K192" s="8">
        <v>19086.75</v>
      </c>
      <c r="L192" s="55">
        <v>1</v>
      </c>
      <c r="T192" s="62"/>
      <c r="U192" s="56"/>
    </row>
    <row r="193" spans="1:21" x14ac:dyDescent="0.3">
      <c r="A193" s="7">
        <v>3284</v>
      </c>
      <c r="B193" s="8">
        <v>2154596.2799999998</v>
      </c>
      <c r="C193" s="8">
        <v>0</v>
      </c>
      <c r="D193" s="8">
        <v>173161.08000000002</v>
      </c>
      <c r="E193" s="8">
        <v>77580</v>
      </c>
      <c r="F193" s="74">
        <v>106355.33</v>
      </c>
      <c r="G193" s="74">
        <v>-1138</v>
      </c>
      <c r="H193" s="75">
        <f t="shared" si="3"/>
        <v>105217.33</v>
      </c>
      <c r="I193" s="8">
        <v>0</v>
      </c>
      <c r="J193" s="8">
        <v>8612.5</v>
      </c>
      <c r="K193" s="8">
        <v>53557.5</v>
      </c>
      <c r="L193" s="55">
        <v>1</v>
      </c>
      <c r="T193" s="62"/>
      <c r="U193" s="56"/>
    </row>
    <row r="194" spans="1:21" x14ac:dyDescent="0.3">
      <c r="A194" s="7">
        <v>3289</v>
      </c>
      <c r="B194" s="8">
        <v>718186.81</v>
      </c>
      <c r="C194" s="8">
        <v>0</v>
      </c>
      <c r="D194" s="8">
        <v>61698.83</v>
      </c>
      <c r="E194" s="8">
        <v>54577.5</v>
      </c>
      <c r="F194" s="74">
        <v>9751.93</v>
      </c>
      <c r="G194" s="74">
        <v>118</v>
      </c>
      <c r="H194" s="75">
        <f t="shared" si="3"/>
        <v>9869.93</v>
      </c>
      <c r="I194" s="8">
        <v>0</v>
      </c>
      <c r="J194" s="8">
        <v>0</v>
      </c>
      <c r="K194" s="8">
        <v>23827.25</v>
      </c>
      <c r="L194" s="55">
        <v>1</v>
      </c>
      <c r="T194" s="62"/>
      <c r="U194" s="56"/>
    </row>
    <row r="195" spans="1:21" x14ac:dyDescent="0.3">
      <c r="A195" s="7">
        <v>3294</v>
      </c>
      <c r="B195" s="8">
        <v>1912168.7200000002</v>
      </c>
      <c r="C195" s="8">
        <v>0</v>
      </c>
      <c r="D195" s="8">
        <v>152563.13</v>
      </c>
      <c r="E195" s="8">
        <v>243515</v>
      </c>
      <c r="F195" s="74">
        <v>50074.93</v>
      </c>
      <c r="G195" s="74">
        <v>1477</v>
      </c>
      <c r="H195" s="75">
        <f t="shared" si="3"/>
        <v>51551.93</v>
      </c>
      <c r="I195" s="8">
        <v>0</v>
      </c>
      <c r="J195" s="8">
        <v>8027.5</v>
      </c>
      <c r="K195" s="8">
        <v>41902.5</v>
      </c>
      <c r="L195" s="55">
        <v>1</v>
      </c>
      <c r="T195" s="62"/>
      <c r="U195" s="56"/>
    </row>
    <row r="196" spans="1:21" x14ac:dyDescent="0.3">
      <c r="A196" s="7">
        <v>3295</v>
      </c>
      <c r="B196" s="8">
        <v>1605224.15</v>
      </c>
      <c r="C196" s="8">
        <v>0</v>
      </c>
      <c r="D196" s="8">
        <v>174687.52000000002</v>
      </c>
      <c r="E196" s="8">
        <v>55990</v>
      </c>
      <c r="F196" s="74">
        <v>131105</v>
      </c>
      <c r="G196" s="74">
        <v>945</v>
      </c>
      <c r="H196" s="75">
        <f t="shared" si="3"/>
        <v>132050</v>
      </c>
      <c r="I196" s="8">
        <v>0</v>
      </c>
      <c r="J196" s="8">
        <v>7273.75</v>
      </c>
      <c r="K196" s="8">
        <v>56055</v>
      </c>
      <c r="L196" s="55">
        <v>1</v>
      </c>
      <c r="T196" s="62"/>
      <c r="U196" s="56"/>
    </row>
    <row r="197" spans="1:21" x14ac:dyDescent="0.3">
      <c r="A197" s="7">
        <v>3296</v>
      </c>
      <c r="B197" s="8">
        <v>2029559.73</v>
      </c>
      <c r="C197" s="8">
        <v>0</v>
      </c>
      <c r="D197" s="8">
        <v>521795.91000000003</v>
      </c>
      <c r="E197" s="8">
        <v>179885</v>
      </c>
      <c r="F197" s="74">
        <v>54688.35</v>
      </c>
      <c r="G197" s="74">
        <v>-6365</v>
      </c>
      <c r="H197" s="75">
        <f t="shared" si="3"/>
        <v>48323.35</v>
      </c>
      <c r="I197" s="8">
        <v>0</v>
      </c>
      <c r="J197" s="8">
        <v>7633.75</v>
      </c>
      <c r="K197" s="8">
        <v>39127.5</v>
      </c>
      <c r="L197" s="55">
        <v>1</v>
      </c>
      <c r="T197" s="62"/>
      <c r="U197" s="56"/>
    </row>
    <row r="198" spans="1:21" x14ac:dyDescent="0.3">
      <c r="A198" s="7">
        <v>3297</v>
      </c>
      <c r="B198" s="8">
        <v>3159671.5300000003</v>
      </c>
      <c r="C198" s="8">
        <v>0</v>
      </c>
      <c r="D198" s="8">
        <v>164067.88</v>
      </c>
      <c r="E198" s="8">
        <v>141610</v>
      </c>
      <c r="F198" s="74">
        <v>151574.07999999999</v>
      </c>
      <c r="G198" s="74">
        <v>-8458</v>
      </c>
      <c r="H198" s="75">
        <f t="shared" si="3"/>
        <v>143116.07999999999</v>
      </c>
      <c r="I198" s="8">
        <v>0</v>
      </c>
      <c r="J198" s="8">
        <v>10907.5</v>
      </c>
      <c r="K198" s="8">
        <v>79365</v>
      </c>
      <c r="L198" s="55">
        <v>1</v>
      </c>
      <c r="T198" s="62"/>
      <c r="U198" s="56"/>
    </row>
    <row r="199" spans="1:21" x14ac:dyDescent="0.3">
      <c r="A199" s="7">
        <v>3298</v>
      </c>
      <c r="B199" s="8">
        <v>1175973.3</v>
      </c>
      <c r="C199" s="8">
        <v>0</v>
      </c>
      <c r="D199" s="8">
        <v>147748.08000000002</v>
      </c>
      <c r="E199" s="8">
        <v>115140</v>
      </c>
      <c r="F199" s="74">
        <v>52289.62</v>
      </c>
      <c r="G199" s="74">
        <v>0</v>
      </c>
      <c r="H199" s="75">
        <f t="shared" si="3"/>
        <v>52289.62</v>
      </c>
      <c r="I199" s="8">
        <v>0</v>
      </c>
      <c r="J199" s="8">
        <v>5912.5</v>
      </c>
      <c r="K199" s="8">
        <v>28443</v>
      </c>
      <c r="L199" s="55">
        <v>1</v>
      </c>
      <c r="T199" s="62"/>
      <c r="U199" s="56"/>
    </row>
    <row r="200" spans="1:21" x14ac:dyDescent="0.3">
      <c r="A200" s="7">
        <v>3299</v>
      </c>
      <c r="B200" s="8">
        <v>2296792.65</v>
      </c>
      <c r="C200" s="8">
        <v>0</v>
      </c>
      <c r="D200" s="8">
        <v>224268.53999999998</v>
      </c>
      <c r="E200" s="8">
        <v>151899</v>
      </c>
      <c r="F200" s="74">
        <v>101842.39</v>
      </c>
      <c r="G200" s="74">
        <v>-1714</v>
      </c>
      <c r="H200" s="75">
        <f t="shared" si="3"/>
        <v>100128.39</v>
      </c>
      <c r="I200" s="8">
        <v>0</v>
      </c>
      <c r="J200" s="8">
        <v>0</v>
      </c>
      <c r="K200" s="8">
        <v>11571</v>
      </c>
      <c r="L200" s="55">
        <v>1</v>
      </c>
      <c r="T200" s="62"/>
      <c r="U200" s="56"/>
    </row>
    <row r="201" spans="1:21" x14ac:dyDescent="0.3">
      <c r="A201" s="7">
        <v>3303</v>
      </c>
      <c r="B201" s="8">
        <v>936271.74</v>
      </c>
      <c r="C201" s="8">
        <v>0</v>
      </c>
      <c r="D201" s="8">
        <v>34177.79</v>
      </c>
      <c r="E201" s="8">
        <v>29100</v>
      </c>
      <c r="F201" s="74">
        <v>50004.53</v>
      </c>
      <c r="G201" s="74">
        <v>-2589</v>
      </c>
      <c r="H201" s="75">
        <f t="shared" si="3"/>
        <v>47415.53</v>
      </c>
      <c r="I201" s="8">
        <v>0</v>
      </c>
      <c r="J201" s="8">
        <v>0</v>
      </c>
      <c r="K201" s="8">
        <v>4990</v>
      </c>
      <c r="L201" s="55">
        <v>1</v>
      </c>
      <c r="T201" s="62"/>
      <c r="U201" s="56"/>
    </row>
    <row r="202" spans="1:21" x14ac:dyDescent="0.3">
      <c r="A202" s="7">
        <v>3307</v>
      </c>
      <c r="B202" s="8">
        <v>1002541.25</v>
      </c>
      <c r="C202" s="8">
        <v>0</v>
      </c>
      <c r="D202" s="8">
        <v>15648.300000000001</v>
      </c>
      <c r="E202" s="8">
        <v>18180</v>
      </c>
      <c r="F202" s="74">
        <v>58746</v>
      </c>
      <c r="G202" s="74">
        <v>0</v>
      </c>
      <c r="H202" s="75">
        <f t="shared" si="3"/>
        <v>58746</v>
      </c>
      <c r="I202" s="8">
        <v>0</v>
      </c>
      <c r="J202" s="8">
        <v>0</v>
      </c>
      <c r="K202" s="8">
        <v>5883</v>
      </c>
      <c r="L202" s="55">
        <v>1</v>
      </c>
      <c r="T202" s="62"/>
      <c r="U202" s="56"/>
    </row>
    <row r="203" spans="1:21" x14ac:dyDescent="0.3">
      <c r="A203" s="7">
        <v>3308</v>
      </c>
      <c r="B203" s="8">
        <v>677028.6399999999</v>
      </c>
      <c r="C203" s="8">
        <v>0</v>
      </c>
      <c r="D203" s="8">
        <v>69360.180000000008</v>
      </c>
      <c r="E203" s="8">
        <v>10605</v>
      </c>
      <c r="F203" s="74">
        <v>50733.84</v>
      </c>
      <c r="G203" s="74">
        <v>-92</v>
      </c>
      <c r="H203" s="75">
        <f t="shared" si="3"/>
        <v>50641.84</v>
      </c>
      <c r="I203" s="8">
        <v>0</v>
      </c>
      <c r="J203" s="8">
        <v>0</v>
      </c>
      <c r="K203" s="8">
        <v>6271.5</v>
      </c>
      <c r="L203" s="55">
        <v>1</v>
      </c>
      <c r="T203" s="62"/>
      <c r="U203" s="56"/>
    </row>
    <row r="204" spans="1:21" x14ac:dyDescent="0.3">
      <c r="A204" s="7">
        <v>3309</v>
      </c>
      <c r="B204" s="8">
        <v>934614.31</v>
      </c>
      <c r="C204" s="8">
        <v>0</v>
      </c>
      <c r="D204" s="8">
        <v>74431.199999999997</v>
      </c>
      <c r="E204" s="8">
        <v>59085</v>
      </c>
      <c r="F204" s="74">
        <v>49243</v>
      </c>
      <c r="G204" s="74">
        <v>-1542</v>
      </c>
      <c r="H204" s="75">
        <f t="shared" si="3"/>
        <v>47701</v>
      </c>
      <c r="I204" s="8">
        <v>0</v>
      </c>
      <c r="J204" s="8">
        <v>0</v>
      </c>
      <c r="K204" s="8">
        <v>9490.5</v>
      </c>
      <c r="L204" s="55">
        <v>1</v>
      </c>
      <c r="T204" s="62"/>
      <c r="U204" s="56"/>
    </row>
    <row r="205" spans="1:21" x14ac:dyDescent="0.3">
      <c r="A205" s="7">
        <v>3312</v>
      </c>
      <c r="B205" s="8">
        <v>972067.07000000007</v>
      </c>
      <c r="C205" s="8">
        <v>0</v>
      </c>
      <c r="D205" s="8">
        <v>114944.26000000001</v>
      </c>
      <c r="E205" s="8">
        <v>55890</v>
      </c>
      <c r="F205" s="74">
        <v>41836.53</v>
      </c>
      <c r="G205" s="74">
        <v>4770.5</v>
      </c>
      <c r="H205" s="75">
        <f t="shared" si="3"/>
        <v>46607.03</v>
      </c>
      <c r="I205" s="8">
        <v>0</v>
      </c>
      <c r="J205" s="8">
        <v>0</v>
      </c>
      <c r="K205" s="8">
        <v>4790.3999999999996</v>
      </c>
      <c r="L205" s="55">
        <v>1</v>
      </c>
      <c r="T205" s="62"/>
      <c r="U205" s="56"/>
    </row>
    <row r="206" spans="1:21" x14ac:dyDescent="0.3">
      <c r="A206" s="7">
        <v>3314</v>
      </c>
      <c r="B206" s="8">
        <v>614273.66</v>
      </c>
      <c r="C206" s="8">
        <v>0</v>
      </c>
      <c r="D206" s="8">
        <v>17081.16</v>
      </c>
      <c r="E206" s="8">
        <v>24955</v>
      </c>
      <c r="F206" s="74">
        <v>31623</v>
      </c>
      <c r="G206" s="74">
        <v>0</v>
      </c>
      <c r="H206" s="75">
        <f t="shared" si="3"/>
        <v>31623</v>
      </c>
      <c r="I206" s="8">
        <v>0</v>
      </c>
      <c r="J206" s="8">
        <v>0</v>
      </c>
      <c r="K206" s="8">
        <v>2048</v>
      </c>
      <c r="L206" s="55">
        <v>1</v>
      </c>
      <c r="T206" s="62"/>
      <c r="U206" s="56"/>
    </row>
    <row r="207" spans="1:21" x14ac:dyDescent="0.3">
      <c r="A207" s="7">
        <v>3317</v>
      </c>
      <c r="B207" s="8">
        <v>2179238.96</v>
      </c>
      <c r="C207" s="8">
        <v>0</v>
      </c>
      <c r="D207" s="8">
        <v>74668.510000000009</v>
      </c>
      <c r="E207" s="8">
        <v>37075</v>
      </c>
      <c r="F207" s="74">
        <v>100527</v>
      </c>
      <c r="G207" s="74">
        <v>-2860</v>
      </c>
      <c r="H207" s="75">
        <f t="shared" si="3"/>
        <v>97667</v>
      </c>
      <c r="I207" s="8">
        <v>0</v>
      </c>
      <c r="J207" s="8">
        <v>0</v>
      </c>
      <c r="K207" s="8">
        <v>11100</v>
      </c>
      <c r="L207" s="55">
        <v>1</v>
      </c>
      <c r="T207" s="62"/>
      <c r="U207" s="56"/>
    </row>
    <row r="208" spans="1:21" x14ac:dyDescent="0.3">
      <c r="A208" s="7">
        <v>3318</v>
      </c>
      <c r="B208" s="8">
        <v>816709.64</v>
      </c>
      <c r="C208" s="8">
        <v>0</v>
      </c>
      <c r="D208" s="8">
        <v>21691.62</v>
      </c>
      <c r="E208" s="8">
        <v>13585</v>
      </c>
      <c r="F208" s="74">
        <v>68863</v>
      </c>
      <c r="G208" s="74">
        <v>-1942</v>
      </c>
      <c r="H208" s="75">
        <f t="shared" si="3"/>
        <v>66921</v>
      </c>
      <c r="I208" s="8">
        <v>0</v>
      </c>
      <c r="J208" s="8">
        <v>0</v>
      </c>
      <c r="K208" s="8">
        <v>2719.55</v>
      </c>
      <c r="L208" s="55">
        <v>1</v>
      </c>
      <c r="T208" s="62"/>
      <c r="U208" s="56"/>
    </row>
    <row r="209" spans="1:21" x14ac:dyDescent="0.3">
      <c r="A209" s="7">
        <v>3320</v>
      </c>
      <c r="B209" s="8">
        <v>1213912.68</v>
      </c>
      <c r="C209" s="8">
        <v>0</v>
      </c>
      <c r="D209" s="8">
        <v>62913.62</v>
      </c>
      <c r="E209" s="8">
        <v>100831.98999999999</v>
      </c>
      <c r="F209" s="74">
        <v>44702</v>
      </c>
      <c r="G209" s="74">
        <v>0</v>
      </c>
      <c r="H209" s="75">
        <f t="shared" si="3"/>
        <v>44702</v>
      </c>
      <c r="I209" s="8">
        <v>0</v>
      </c>
      <c r="J209" s="8">
        <v>0</v>
      </c>
      <c r="K209" s="8">
        <v>2970</v>
      </c>
      <c r="L209" s="55">
        <v>1</v>
      </c>
      <c r="T209" s="62"/>
      <c r="U209" s="56"/>
    </row>
    <row r="210" spans="1:21" x14ac:dyDescent="0.3">
      <c r="A210" s="7">
        <v>3322</v>
      </c>
      <c r="B210" s="8">
        <v>3196351.77</v>
      </c>
      <c r="C210" s="8">
        <v>0</v>
      </c>
      <c r="D210" s="8">
        <v>154917.87</v>
      </c>
      <c r="E210" s="8">
        <v>94960</v>
      </c>
      <c r="F210" s="74">
        <v>125822.93</v>
      </c>
      <c r="G210" s="74">
        <v>-3162.18</v>
      </c>
      <c r="H210" s="75">
        <f t="shared" si="3"/>
        <v>122660.75</v>
      </c>
      <c r="I210" s="8">
        <v>0</v>
      </c>
      <c r="J210" s="8">
        <v>0</v>
      </c>
      <c r="K210" s="8">
        <v>13320</v>
      </c>
      <c r="L210" s="55">
        <v>1</v>
      </c>
      <c r="T210" s="62"/>
      <c r="U210" s="56"/>
    </row>
    <row r="211" spans="1:21" x14ac:dyDescent="0.3">
      <c r="A211" s="7">
        <v>3323</v>
      </c>
      <c r="B211" s="8">
        <v>677825.67999999993</v>
      </c>
      <c r="C211" s="8">
        <v>0</v>
      </c>
      <c r="D211" s="8">
        <v>54174.619999999995</v>
      </c>
      <c r="E211" s="8">
        <v>41847.300000000003</v>
      </c>
      <c r="F211" s="74">
        <v>30081</v>
      </c>
      <c r="G211" s="74">
        <v>0</v>
      </c>
      <c r="H211" s="75">
        <f t="shared" si="3"/>
        <v>30081</v>
      </c>
      <c r="I211" s="8">
        <v>0</v>
      </c>
      <c r="J211" s="8">
        <v>0</v>
      </c>
      <c r="K211" s="8">
        <v>2894.2</v>
      </c>
      <c r="L211" s="55">
        <v>1</v>
      </c>
      <c r="T211" s="62"/>
      <c r="U211" s="56"/>
    </row>
    <row r="212" spans="1:21" x14ac:dyDescent="0.3">
      <c r="A212" s="7">
        <v>3325</v>
      </c>
      <c r="B212" s="8">
        <v>896303.23</v>
      </c>
      <c r="C212" s="8">
        <v>0</v>
      </c>
      <c r="D212" s="8">
        <v>47007.75</v>
      </c>
      <c r="E212" s="8">
        <v>32165</v>
      </c>
      <c r="F212" s="74">
        <v>40822</v>
      </c>
      <c r="G212" s="74">
        <v>848</v>
      </c>
      <c r="H212" s="75">
        <f t="shared" si="3"/>
        <v>41670</v>
      </c>
      <c r="I212" s="8">
        <v>0</v>
      </c>
      <c r="J212" s="8">
        <v>0</v>
      </c>
      <c r="K212" s="8">
        <v>2918</v>
      </c>
      <c r="L212" s="55">
        <v>1</v>
      </c>
      <c r="T212" s="62"/>
      <c r="U212" s="56"/>
    </row>
    <row r="213" spans="1:21" x14ac:dyDescent="0.3">
      <c r="A213" s="7">
        <v>3328</v>
      </c>
      <c r="B213" s="8">
        <v>1102721.24</v>
      </c>
      <c r="C213" s="8">
        <v>0</v>
      </c>
      <c r="D213" s="8">
        <v>69143.11</v>
      </c>
      <c r="E213" s="8">
        <v>47315</v>
      </c>
      <c r="F213" s="74">
        <v>43285</v>
      </c>
      <c r="G213" s="74">
        <v>-298</v>
      </c>
      <c r="H213" s="75">
        <f t="shared" si="3"/>
        <v>42987</v>
      </c>
      <c r="I213" s="8">
        <v>0</v>
      </c>
      <c r="J213" s="8">
        <v>0</v>
      </c>
      <c r="K213" s="8">
        <v>4166.6499999999996</v>
      </c>
      <c r="L213" s="55">
        <v>1</v>
      </c>
      <c r="T213" s="62"/>
      <c r="U213" s="56"/>
    </row>
    <row r="214" spans="1:21" x14ac:dyDescent="0.3">
      <c r="A214" s="7">
        <v>3332</v>
      </c>
      <c r="B214" s="8">
        <v>673598.61</v>
      </c>
      <c r="C214" s="8">
        <v>0</v>
      </c>
      <c r="D214" s="8">
        <v>51005.42</v>
      </c>
      <c r="E214" s="8">
        <v>29895</v>
      </c>
      <c r="F214" s="74">
        <v>29539.93</v>
      </c>
      <c r="G214" s="74">
        <v>-1411</v>
      </c>
      <c r="H214" s="75">
        <f t="shared" si="3"/>
        <v>28128.93</v>
      </c>
      <c r="I214" s="8">
        <v>0</v>
      </c>
      <c r="J214" s="8">
        <v>0</v>
      </c>
      <c r="K214" s="8">
        <v>1971</v>
      </c>
      <c r="L214" s="55">
        <v>1</v>
      </c>
      <c r="T214" s="62"/>
      <c r="U214" s="56"/>
    </row>
    <row r="215" spans="1:21" x14ac:dyDescent="0.3">
      <c r="A215" s="7">
        <v>3337</v>
      </c>
      <c r="B215" s="8">
        <v>2126872.91</v>
      </c>
      <c r="C215" s="8">
        <v>0</v>
      </c>
      <c r="D215" s="8">
        <v>88938.859999999986</v>
      </c>
      <c r="E215" s="8">
        <v>38125</v>
      </c>
      <c r="F215" s="74">
        <v>92807.93</v>
      </c>
      <c r="G215" s="74">
        <v>-517</v>
      </c>
      <c r="H215" s="75">
        <f t="shared" si="3"/>
        <v>92290.93</v>
      </c>
      <c r="I215" s="8">
        <v>0</v>
      </c>
      <c r="J215" s="8">
        <v>0</v>
      </c>
      <c r="K215" s="8">
        <v>17538</v>
      </c>
      <c r="L215" s="55">
        <v>1</v>
      </c>
      <c r="T215" s="62"/>
      <c r="U215" s="56"/>
    </row>
    <row r="216" spans="1:21" x14ac:dyDescent="0.3">
      <c r="A216" s="7">
        <v>3338</v>
      </c>
      <c r="B216" s="8">
        <v>1887875</v>
      </c>
      <c r="C216" s="8">
        <v>0</v>
      </c>
      <c r="D216" s="8">
        <v>160327.62</v>
      </c>
      <c r="E216" s="8">
        <v>103650</v>
      </c>
      <c r="F216" s="74">
        <v>18588.29</v>
      </c>
      <c r="G216" s="74">
        <v>0</v>
      </c>
      <c r="H216" s="75">
        <f t="shared" si="3"/>
        <v>18588.29</v>
      </c>
      <c r="I216" s="8">
        <v>0</v>
      </c>
      <c r="J216" s="8">
        <v>0</v>
      </c>
      <c r="K216" s="8">
        <v>9213</v>
      </c>
      <c r="L216" s="55">
        <v>1</v>
      </c>
      <c r="T216" s="62"/>
      <c r="U216" s="56"/>
    </row>
    <row r="217" spans="1:21" x14ac:dyDescent="0.3">
      <c r="A217" s="7">
        <v>3339</v>
      </c>
      <c r="B217" s="8">
        <v>1170145.42</v>
      </c>
      <c r="C217" s="8">
        <v>0</v>
      </c>
      <c r="D217" s="8">
        <v>87379.38</v>
      </c>
      <c r="E217" s="8">
        <v>76695</v>
      </c>
      <c r="F217" s="74">
        <v>19931.93</v>
      </c>
      <c r="G217" s="74">
        <v>0</v>
      </c>
      <c r="H217" s="75">
        <f t="shared" si="3"/>
        <v>19931.93</v>
      </c>
      <c r="I217" s="8">
        <v>0</v>
      </c>
      <c r="J217" s="8">
        <v>0</v>
      </c>
      <c r="K217" s="8">
        <v>4466.05</v>
      </c>
      <c r="L217" s="55">
        <v>1</v>
      </c>
      <c r="T217" s="62"/>
      <c r="U217" s="56"/>
    </row>
    <row r="218" spans="1:21" x14ac:dyDescent="0.3">
      <c r="A218" s="7">
        <v>3340</v>
      </c>
      <c r="B218" s="8">
        <v>2214512.9900000002</v>
      </c>
      <c r="C218" s="8">
        <v>0</v>
      </c>
      <c r="D218" s="8">
        <v>109323.54999999999</v>
      </c>
      <c r="E218" s="8">
        <v>178855</v>
      </c>
      <c r="F218" s="74">
        <v>84459</v>
      </c>
      <c r="G218" s="74">
        <v>-2728</v>
      </c>
      <c r="H218" s="75">
        <f t="shared" si="3"/>
        <v>81731</v>
      </c>
      <c r="I218" s="8">
        <v>0</v>
      </c>
      <c r="J218" s="8">
        <v>0</v>
      </c>
      <c r="K218" s="8">
        <v>42496</v>
      </c>
      <c r="L218" s="55">
        <v>1</v>
      </c>
      <c r="T218" s="62"/>
      <c r="U218" s="56"/>
    </row>
    <row r="219" spans="1:21" x14ac:dyDescent="0.3">
      <c r="A219" s="7">
        <v>3346</v>
      </c>
      <c r="B219" s="8">
        <v>797742.11</v>
      </c>
      <c r="C219" s="8">
        <v>0</v>
      </c>
      <c r="D219" s="8">
        <v>64449.359999999993</v>
      </c>
      <c r="E219" s="8">
        <v>36360</v>
      </c>
      <c r="F219" s="74">
        <v>67958.540000000008</v>
      </c>
      <c r="G219" s="74">
        <v>-546</v>
      </c>
      <c r="H219" s="75">
        <f t="shared" si="3"/>
        <v>67412.540000000008</v>
      </c>
      <c r="I219" s="8">
        <v>0</v>
      </c>
      <c r="J219" s="8">
        <v>0</v>
      </c>
      <c r="K219" s="8">
        <v>4366.25</v>
      </c>
      <c r="L219" s="55">
        <v>1</v>
      </c>
      <c r="T219" s="62"/>
      <c r="U219" s="56"/>
    </row>
    <row r="220" spans="1:21" x14ac:dyDescent="0.3">
      <c r="A220" s="7">
        <v>3347</v>
      </c>
      <c r="B220" s="8">
        <v>659643.48</v>
      </c>
      <c r="C220" s="8">
        <v>0</v>
      </c>
      <c r="D220" s="8">
        <v>18088</v>
      </c>
      <c r="E220" s="8">
        <v>24240</v>
      </c>
      <c r="F220" s="74">
        <v>30752</v>
      </c>
      <c r="G220" s="74">
        <v>1635</v>
      </c>
      <c r="H220" s="75">
        <f t="shared" si="3"/>
        <v>32387</v>
      </c>
      <c r="I220" s="8">
        <v>0</v>
      </c>
      <c r="J220" s="8">
        <v>0</v>
      </c>
      <c r="K220" s="8">
        <v>3118.75</v>
      </c>
      <c r="L220" s="55">
        <v>1</v>
      </c>
      <c r="T220" s="62"/>
      <c r="U220" s="56"/>
    </row>
    <row r="221" spans="1:21" x14ac:dyDescent="0.3">
      <c r="A221" s="7">
        <v>3350</v>
      </c>
      <c r="B221" s="8">
        <v>1061028.05</v>
      </c>
      <c r="C221" s="8">
        <v>0</v>
      </c>
      <c r="D221" s="8">
        <v>32035.609999999997</v>
      </c>
      <c r="E221" s="8">
        <v>30600</v>
      </c>
      <c r="F221" s="74">
        <v>55527.57</v>
      </c>
      <c r="G221" s="74">
        <v>-160</v>
      </c>
      <c r="H221" s="75">
        <f t="shared" si="3"/>
        <v>55367.57</v>
      </c>
      <c r="I221" s="8">
        <v>0</v>
      </c>
      <c r="J221" s="8">
        <v>0</v>
      </c>
      <c r="K221" s="8">
        <v>6049.5</v>
      </c>
      <c r="L221" s="55">
        <v>1</v>
      </c>
      <c r="T221" s="62"/>
      <c r="U221" s="56"/>
    </row>
    <row r="222" spans="1:21" x14ac:dyDescent="0.3">
      <c r="A222" s="7">
        <v>3351</v>
      </c>
      <c r="B222" s="8">
        <v>982303</v>
      </c>
      <c r="C222" s="8">
        <v>0</v>
      </c>
      <c r="D222" s="8">
        <v>65981.440000000002</v>
      </c>
      <c r="E222" s="8">
        <v>74020</v>
      </c>
      <c r="F222" s="74">
        <v>47312</v>
      </c>
      <c r="G222" s="74">
        <v>-3031</v>
      </c>
      <c r="H222" s="75">
        <f t="shared" si="3"/>
        <v>44281</v>
      </c>
      <c r="I222" s="8">
        <v>0</v>
      </c>
      <c r="J222" s="8">
        <v>0</v>
      </c>
      <c r="K222" s="8">
        <v>7548</v>
      </c>
      <c r="L222" s="55">
        <v>1</v>
      </c>
      <c r="T222" s="62"/>
      <c r="U222" s="56"/>
    </row>
    <row r="223" spans="1:21" x14ac:dyDescent="0.3">
      <c r="A223" s="7">
        <v>3356</v>
      </c>
      <c r="B223" s="8">
        <v>1203240.54</v>
      </c>
      <c r="C223" s="8">
        <v>0</v>
      </c>
      <c r="D223" s="8">
        <v>82224.639999999999</v>
      </c>
      <c r="E223" s="8">
        <v>165135</v>
      </c>
      <c r="F223" s="74">
        <v>33927</v>
      </c>
      <c r="G223" s="74">
        <v>-1446</v>
      </c>
      <c r="H223" s="75">
        <f t="shared" si="3"/>
        <v>32481</v>
      </c>
      <c r="I223" s="8">
        <v>0</v>
      </c>
      <c r="J223" s="8">
        <v>0</v>
      </c>
      <c r="K223" s="8">
        <v>3332.32</v>
      </c>
      <c r="L223" s="55">
        <v>1</v>
      </c>
      <c r="T223" s="62"/>
      <c r="U223" s="56"/>
    </row>
    <row r="224" spans="1:21" x14ac:dyDescent="0.3">
      <c r="A224" s="7">
        <v>3360</v>
      </c>
      <c r="B224" s="8">
        <v>1870726.2</v>
      </c>
      <c r="C224" s="8">
        <v>0</v>
      </c>
      <c r="D224" s="8">
        <v>62088.67</v>
      </c>
      <c r="E224" s="8">
        <v>196689</v>
      </c>
      <c r="F224" s="74">
        <v>18517.29</v>
      </c>
      <c r="G224" s="74">
        <v>0</v>
      </c>
      <c r="H224" s="75">
        <f t="shared" si="3"/>
        <v>18517.29</v>
      </c>
      <c r="I224" s="8">
        <v>0</v>
      </c>
      <c r="J224" s="8">
        <v>0</v>
      </c>
      <c r="K224" s="8">
        <v>11988</v>
      </c>
      <c r="L224" s="55">
        <v>1</v>
      </c>
      <c r="T224" s="62"/>
      <c r="U224" s="56"/>
    </row>
    <row r="225" spans="1:21" x14ac:dyDescent="0.3">
      <c r="A225" s="7">
        <v>3364</v>
      </c>
      <c r="B225" s="8">
        <v>1122045.74</v>
      </c>
      <c r="C225" s="8">
        <v>0</v>
      </c>
      <c r="D225" s="8">
        <v>96350.77</v>
      </c>
      <c r="E225" s="8">
        <v>57485</v>
      </c>
      <c r="F225" s="74">
        <v>53222.64</v>
      </c>
      <c r="G225" s="74">
        <v>149</v>
      </c>
      <c r="H225" s="75">
        <f t="shared" si="3"/>
        <v>53371.64</v>
      </c>
      <c r="I225" s="8">
        <v>0</v>
      </c>
      <c r="J225" s="8">
        <v>0</v>
      </c>
      <c r="K225" s="8">
        <v>6937.5</v>
      </c>
      <c r="L225" s="55">
        <v>1</v>
      </c>
      <c r="T225" s="62"/>
      <c r="U225" s="56"/>
    </row>
    <row r="226" spans="1:21" x14ac:dyDescent="0.3">
      <c r="A226" s="7">
        <v>3373</v>
      </c>
      <c r="B226" s="8">
        <v>1739435.95</v>
      </c>
      <c r="C226" s="8">
        <v>0</v>
      </c>
      <c r="D226" s="8">
        <v>97896.12</v>
      </c>
      <c r="E226" s="8">
        <v>140495</v>
      </c>
      <c r="F226" s="74">
        <v>49712.88</v>
      </c>
      <c r="G226" s="74">
        <v>-1542</v>
      </c>
      <c r="H226" s="75">
        <f t="shared" si="3"/>
        <v>48170.879999999997</v>
      </c>
      <c r="I226" s="8">
        <v>0</v>
      </c>
      <c r="J226" s="8">
        <v>0</v>
      </c>
      <c r="K226" s="8">
        <v>5039.8999999999996</v>
      </c>
      <c r="L226" s="55">
        <v>1</v>
      </c>
      <c r="T226" s="62"/>
      <c r="U226" s="56"/>
    </row>
    <row r="227" spans="1:21" x14ac:dyDescent="0.3">
      <c r="A227" s="7">
        <v>3722</v>
      </c>
      <c r="B227" s="8">
        <v>1225012.33</v>
      </c>
      <c r="C227" s="8">
        <v>0</v>
      </c>
      <c r="D227" s="8">
        <v>85988.57</v>
      </c>
      <c r="E227" s="8">
        <v>130300</v>
      </c>
      <c r="F227" s="74">
        <v>46116.53</v>
      </c>
      <c r="G227" s="74">
        <v>-1320</v>
      </c>
      <c r="H227" s="75">
        <f t="shared" si="3"/>
        <v>44796.53</v>
      </c>
      <c r="I227" s="8">
        <v>0</v>
      </c>
      <c r="J227" s="8">
        <v>0</v>
      </c>
      <c r="K227" s="8">
        <v>6362.25</v>
      </c>
      <c r="L227" s="55">
        <v>1</v>
      </c>
      <c r="T227" s="62"/>
      <c r="U227" s="56"/>
    </row>
    <row r="228" spans="1:21" x14ac:dyDescent="0.3">
      <c r="A228" s="7">
        <v>3728</v>
      </c>
      <c r="B228" s="8">
        <v>1188732.9700000002</v>
      </c>
      <c r="C228" s="8">
        <v>0</v>
      </c>
      <c r="D228" s="8">
        <v>28479.82</v>
      </c>
      <c r="E228" s="8">
        <v>40505</v>
      </c>
      <c r="F228" s="74">
        <v>62423.06</v>
      </c>
      <c r="G228" s="74">
        <v>-1822</v>
      </c>
      <c r="H228" s="75">
        <f t="shared" si="3"/>
        <v>60601.06</v>
      </c>
      <c r="I228" s="8">
        <v>0</v>
      </c>
      <c r="J228" s="8">
        <v>0</v>
      </c>
      <c r="K228" s="8">
        <v>4815.3500000000004</v>
      </c>
      <c r="L228" s="55">
        <v>1</v>
      </c>
      <c r="T228" s="62"/>
      <c r="U228" s="56"/>
    </row>
    <row r="229" spans="1:21" x14ac:dyDescent="0.3">
      <c r="A229" s="7">
        <v>3733</v>
      </c>
      <c r="B229" s="8">
        <v>1162947.6000000001</v>
      </c>
      <c r="C229" s="8">
        <v>0</v>
      </c>
      <c r="D229" s="8">
        <v>82417.449999999983</v>
      </c>
      <c r="E229" s="8">
        <v>21210</v>
      </c>
      <c r="F229" s="74">
        <v>61425</v>
      </c>
      <c r="G229" s="74">
        <v>-333</v>
      </c>
      <c r="H229" s="75">
        <f t="shared" si="3"/>
        <v>61092</v>
      </c>
      <c r="I229" s="8">
        <v>0</v>
      </c>
      <c r="J229" s="8">
        <v>0</v>
      </c>
      <c r="K229" s="8">
        <v>5039.8999999999996</v>
      </c>
      <c r="L229" s="55">
        <v>1</v>
      </c>
      <c r="T229" s="62"/>
      <c r="U229" s="56"/>
    </row>
    <row r="230" spans="1:21" x14ac:dyDescent="0.3">
      <c r="A230" s="7">
        <v>3749</v>
      </c>
      <c r="B230" s="8">
        <v>1173712.82</v>
      </c>
      <c r="C230" s="8">
        <v>0</v>
      </c>
      <c r="D230" s="8">
        <v>27915.3</v>
      </c>
      <c r="E230" s="8">
        <v>60200</v>
      </c>
      <c r="F230" s="74">
        <v>55197</v>
      </c>
      <c r="G230" s="74">
        <v>-1124</v>
      </c>
      <c r="H230" s="75">
        <f t="shared" si="3"/>
        <v>54073</v>
      </c>
      <c r="I230" s="8">
        <v>0</v>
      </c>
      <c r="J230" s="8">
        <v>0</v>
      </c>
      <c r="K230" s="8">
        <v>6715.5</v>
      </c>
      <c r="L230" s="55">
        <v>1</v>
      </c>
      <c r="T230" s="62"/>
      <c r="U230" s="56"/>
    </row>
    <row r="231" spans="1:21" x14ac:dyDescent="0.3">
      <c r="A231" s="7">
        <v>3893</v>
      </c>
      <c r="B231" s="8">
        <v>1318399.33</v>
      </c>
      <c r="C231" s="8">
        <v>0</v>
      </c>
      <c r="D231" s="8">
        <v>166385.38</v>
      </c>
      <c r="E231" s="8">
        <v>162440</v>
      </c>
      <c r="F231" s="74">
        <v>43082.64</v>
      </c>
      <c r="G231" s="74">
        <v>29</v>
      </c>
      <c r="H231" s="75">
        <f t="shared" si="3"/>
        <v>43111.64</v>
      </c>
      <c r="I231" s="8">
        <v>0</v>
      </c>
      <c r="J231" s="8">
        <v>6306.25</v>
      </c>
      <c r="K231" s="8">
        <v>53248</v>
      </c>
      <c r="L231" s="55">
        <v>1</v>
      </c>
      <c r="T231" s="62"/>
      <c r="U231" s="56"/>
    </row>
    <row r="232" spans="1:21" x14ac:dyDescent="0.3">
      <c r="A232" s="7">
        <v>3896</v>
      </c>
      <c r="B232" s="8">
        <v>994704.19</v>
      </c>
      <c r="C232" s="8">
        <v>0</v>
      </c>
      <c r="D232" s="8">
        <v>35340.899999999994</v>
      </c>
      <c r="E232" s="8">
        <v>116255</v>
      </c>
      <c r="F232" s="74">
        <v>24624</v>
      </c>
      <c r="G232" s="74">
        <v>1430</v>
      </c>
      <c r="H232" s="75">
        <f t="shared" si="3"/>
        <v>26054</v>
      </c>
      <c r="I232" s="8">
        <v>0</v>
      </c>
      <c r="J232" s="8">
        <v>5901.25</v>
      </c>
      <c r="K232" s="8">
        <v>19086.75</v>
      </c>
      <c r="L232" s="55">
        <v>1</v>
      </c>
      <c r="T232" s="62"/>
      <c r="U232" s="56"/>
    </row>
    <row r="233" spans="1:21" x14ac:dyDescent="0.3">
      <c r="A233" s="7">
        <v>3898</v>
      </c>
      <c r="B233" s="8">
        <v>2437878.6699999995</v>
      </c>
      <c r="C233" s="8">
        <v>0</v>
      </c>
      <c r="D233" s="8">
        <v>14318.5</v>
      </c>
      <c r="E233" s="8">
        <v>213335</v>
      </c>
      <c r="F233" s="74">
        <v>52863</v>
      </c>
      <c r="G233" s="74">
        <v>-1616</v>
      </c>
      <c r="H233" s="75">
        <f t="shared" si="3"/>
        <v>51247</v>
      </c>
      <c r="I233" s="8">
        <v>0</v>
      </c>
      <c r="J233" s="8">
        <v>8354.2000000000007</v>
      </c>
      <c r="K233" s="8">
        <v>47730</v>
      </c>
      <c r="L233" s="55">
        <v>1</v>
      </c>
      <c r="T233" s="62"/>
      <c r="U233" s="56"/>
    </row>
    <row r="234" spans="1:21" x14ac:dyDescent="0.3">
      <c r="A234" s="7">
        <v>3902</v>
      </c>
      <c r="B234" s="8">
        <v>1690594.0899999999</v>
      </c>
      <c r="C234" s="8">
        <v>0</v>
      </c>
      <c r="D234" s="8">
        <v>163301.02000000002</v>
      </c>
      <c r="E234" s="8">
        <v>170825</v>
      </c>
      <c r="F234" s="74">
        <v>46118</v>
      </c>
      <c r="G234" s="74">
        <v>2310</v>
      </c>
      <c r="H234" s="75">
        <f t="shared" si="3"/>
        <v>48428</v>
      </c>
      <c r="I234" s="8">
        <v>0</v>
      </c>
      <c r="J234" s="8">
        <v>7082.5</v>
      </c>
      <c r="K234" s="8">
        <v>66045</v>
      </c>
      <c r="L234" s="55">
        <v>1</v>
      </c>
      <c r="T234" s="62"/>
      <c r="U234" s="56"/>
    </row>
    <row r="235" spans="1:21" x14ac:dyDescent="0.3">
      <c r="A235" s="7">
        <v>3904</v>
      </c>
      <c r="B235" s="8">
        <v>2522476.5900000003</v>
      </c>
      <c r="C235" s="8">
        <v>0</v>
      </c>
      <c r="D235" s="8">
        <v>312632.63000000006</v>
      </c>
      <c r="E235" s="8">
        <v>338295</v>
      </c>
      <c r="F235" s="74">
        <v>35515.93</v>
      </c>
      <c r="G235" s="74">
        <v>6450</v>
      </c>
      <c r="H235" s="75">
        <f t="shared" si="3"/>
        <v>41965.93</v>
      </c>
      <c r="I235" s="8">
        <v>0</v>
      </c>
      <c r="J235" s="8">
        <v>8490.5499999999993</v>
      </c>
      <c r="K235" s="8">
        <v>67710</v>
      </c>
      <c r="L235" s="55">
        <v>1</v>
      </c>
      <c r="T235" s="62"/>
      <c r="U235" s="56"/>
    </row>
    <row r="236" spans="1:21" x14ac:dyDescent="0.3">
      <c r="A236" s="7">
        <v>3906</v>
      </c>
      <c r="B236" s="8">
        <v>2132928.91</v>
      </c>
      <c r="C236" s="8">
        <v>0</v>
      </c>
      <c r="D236" s="8">
        <v>132683.20000000001</v>
      </c>
      <c r="E236" s="8">
        <v>117770</v>
      </c>
      <c r="F236" s="74">
        <v>82386</v>
      </c>
      <c r="G236" s="74">
        <v>171</v>
      </c>
      <c r="H236" s="75">
        <f t="shared" si="3"/>
        <v>82557</v>
      </c>
      <c r="I236" s="8">
        <v>0</v>
      </c>
      <c r="J236" s="8">
        <v>8741.880000000001</v>
      </c>
      <c r="K236" s="8">
        <v>34304</v>
      </c>
      <c r="L236" s="55">
        <v>1</v>
      </c>
      <c r="T236" s="62"/>
      <c r="U236" s="56"/>
    </row>
    <row r="237" spans="1:21" x14ac:dyDescent="0.3">
      <c r="A237" s="7">
        <v>3907</v>
      </c>
      <c r="B237" s="8">
        <v>3137312.16</v>
      </c>
      <c r="C237" s="8">
        <v>0</v>
      </c>
      <c r="D237" s="8">
        <v>109566.13</v>
      </c>
      <c r="E237" s="8">
        <v>190125</v>
      </c>
      <c r="F237" s="74">
        <v>133677.94</v>
      </c>
      <c r="G237" s="74">
        <v>4289</v>
      </c>
      <c r="H237" s="75">
        <f t="shared" si="3"/>
        <v>137966.94</v>
      </c>
      <c r="I237" s="8">
        <v>0</v>
      </c>
      <c r="J237" s="8">
        <v>11059.380000000001</v>
      </c>
      <c r="K237" s="8">
        <v>64380</v>
      </c>
      <c r="L237" s="55">
        <v>1</v>
      </c>
      <c r="T237" s="62"/>
      <c r="U237" s="56"/>
    </row>
    <row r="238" spans="1:21" x14ac:dyDescent="0.3">
      <c r="A238" s="7">
        <v>3909</v>
      </c>
      <c r="B238" s="8">
        <v>2768331.31</v>
      </c>
      <c r="C238" s="8">
        <v>0</v>
      </c>
      <c r="D238" s="8">
        <v>365253.12000000005</v>
      </c>
      <c r="E238" s="8">
        <v>343675</v>
      </c>
      <c r="F238" s="74">
        <v>66798.75</v>
      </c>
      <c r="G238" s="74">
        <v>0</v>
      </c>
      <c r="H238" s="75">
        <f t="shared" si="3"/>
        <v>66798.75</v>
      </c>
      <c r="I238" s="8">
        <v>0</v>
      </c>
      <c r="J238" s="8">
        <v>8970.25</v>
      </c>
      <c r="K238" s="8">
        <v>82695</v>
      </c>
      <c r="L238" s="55">
        <v>1</v>
      </c>
      <c r="T238" s="62"/>
      <c r="U238" s="56"/>
    </row>
    <row r="239" spans="1:21" x14ac:dyDescent="0.3">
      <c r="A239" s="7">
        <v>3910</v>
      </c>
      <c r="B239" s="8">
        <v>3345340.35</v>
      </c>
      <c r="C239" s="8">
        <v>0</v>
      </c>
      <c r="D239" s="8">
        <v>423484.91000000003</v>
      </c>
      <c r="E239" s="8">
        <v>225255</v>
      </c>
      <c r="F239" s="74">
        <v>131654</v>
      </c>
      <c r="G239" s="74">
        <v>-3769</v>
      </c>
      <c r="H239" s="75">
        <f t="shared" si="3"/>
        <v>127885</v>
      </c>
      <c r="I239" s="8">
        <v>0</v>
      </c>
      <c r="J239" s="8">
        <v>10930</v>
      </c>
      <c r="K239" s="8">
        <v>14541</v>
      </c>
      <c r="L239" s="55">
        <v>1</v>
      </c>
      <c r="T239" s="62"/>
      <c r="U239" s="56"/>
    </row>
    <row r="240" spans="1:21" x14ac:dyDescent="0.3">
      <c r="A240" s="7">
        <v>3916</v>
      </c>
      <c r="B240" s="8">
        <v>2293491.6</v>
      </c>
      <c r="C240" s="8">
        <v>0</v>
      </c>
      <c r="D240" s="8">
        <v>45307.03</v>
      </c>
      <c r="E240" s="8">
        <v>323505</v>
      </c>
      <c r="F240" s="74">
        <v>47765</v>
      </c>
      <c r="G240" s="74">
        <v>-1442</v>
      </c>
      <c r="H240" s="75">
        <f t="shared" si="3"/>
        <v>46323</v>
      </c>
      <c r="I240" s="8">
        <v>0</v>
      </c>
      <c r="J240" s="8">
        <v>8297.5</v>
      </c>
      <c r="K240" s="8">
        <v>51892.5</v>
      </c>
      <c r="L240" s="55">
        <v>1</v>
      </c>
      <c r="T240" s="62"/>
      <c r="U240" s="56"/>
    </row>
    <row r="241" spans="1:21" x14ac:dyDescent="0.3">
      <c r="A241" s="7">
        <v>3917</v>
      </c>
      <c r="B241" s="8">
        <v>4374831.22</v>
      </c>
      <c r="C241" s="8">
        <v>0</v>
      </c>
      <c r="D241" s="8">
        <v>614860.94000000006</v>
      </c>
      <c r="E241" s="8">
        <v>504650</v>
      </c>
      <c r="F241" s="74">
        <v>91954.86</v>
      </c>
      <c r="G241" s="74">
        <v>6904</v>
      </c>
      <c r="H241" s="75">
        <f t="shared" si="3"/>
        <v>98858.86</v>
      </c>
      <c r="I241" s="8">
        <v>0</v>
      </c>
      <c r="J241" s="8">
        <v>12519.51</v>
      </c>
      <c r="K241" s="8">
        <v>109890</v>
      </c>
      <c r="L241" s="55">
        <v>1</v>
      </c>
      <c r="T241" s="62"/>
      <c r="U241" s="56"/>
    </row>
    <row r="242" spans="1:21" x14ac:dyDescent="0.3">
      <c r="A242" s="7">
        <v>3920</v>
      </c>
      <c r="B242" s="8">
        <v>1227171.21</v>
      </c>
      <c r="C242" s="8">
        <v>0</v>
      </c>
      <c r="D242" s="8">
        <v>75182.399999999994</v>
      </c>
      <c r="E242" s="8">
        <v>132605</v>
      </c>
      <c r="F242" s="74">
        <v>42661</v>
      </c>
      <c r="G242" s="74">
        <v>-1679</v>
      </c>
      <c r="H242" s="75">
        <f t="shared" si="3"/>
        <v>40982</v>
      </c>
      <c r="I242" s="8">
        <v>0</v>
      </c>
      <c r="J242" s="8">
        <v>6306.25</v>
      </c>
      <c r="K242" s="8">
        <v>8806</v>
      </c>
      <c r="L242" s="55">
        <v>1</v>
      </c>
      <c r="T242" s="62"/>
      <c r="U242" s="56"/>
    </row>
    <row r="243" spans="1:21" x14ac:dyDescent="0.3">
      <c r="A243" s="7">
        <v>4026</v>
      </c>
      <c r="B243" s="8">
        <v>5293360.59</v>
      </c>
      <c r="C243" s="8">
        <v>819887.67999999993</v>
      </c>
      <c r="D243" s="8">
        <v>170364.55</v>
      </c>
      <c r="E243" s="8">
        <v>180270</v>
      </c>
      <c r="F243" s="74">
        <v>882.53</v>
      </c>
      <c r="G243" s="74">
        <v>0</v>
      </c>
      <c r="H243" s="75">
        <f t="shared" si="3"/>
        <v>882.53</v>
      </c>
      <c r="I243" s="8">
        <v>0</v>
      </c>
      <c r="J243" s="8">
        <v>19463.129999999997</v>
      </c>
      <c r="K243" s="8">
        <v>265012.5</v>
      </c>
      <c r="L243" s="55">
        <v>1</v>
      </c>
      <c r="T243" s="62"/>
      <c r="U243" s="56"/>
    </row>
    <row r="244" spans="1:21" x14ac:dyDescent="0.3">
      <c r="A244" s="7">
        <v>4040</v>
      </c>
      <c r="B244" s="8">
        <v>7793236.5300000003</v>
      </c>
      <c r="C244" s="8">
        <v>1538417.28</v>
      </c>
      <c r="D244" s="8">
        <v>102585.91</v>
      </c>
      <c r="E244" s="8">
        <v>437926</v>
      </c>
      <c r="F244" s="74">
        <v>15027.22</v>
      </c>
      <c r="G244" s="74">
        <v>0</v>
      </c>
      <c r="H244" s="75">
        <f t="shared" ref="H244:H294" si="4">F244+G244</f>
        <v>15027.22</v>
      </c>
      <c r="I244" s="8">
        <v>0</v>
      </c>
      <c r="J244" s="8">
        <v>26966.879999999997</v>
      </c>
      <c r="K244" s="8">
        <v>36075</v>
      </c>
      <c r="L244" s="55">
        <v>1</v>
      </c>
      <c r="T244" s="62"/>
      <c r="U244" s="56"/>
    </row>
    <row r="245" spans="1:21" x14ac:dyDescent="0.3">
      <c r="A245" s="7">
        <v>4043</v>
      </c>
      <c r="B245" s="8">
        <v>5220624.37</v>
      </c>
      <c r="C245" s="8">
        <v>1748097.72</v>
      </c>
      <c r="D245" s="8">
        <v>55810.369999999995</v>
      </c>
      <c r="E245" s="8">
        <v>29000</v>
      </c>
      <c r="F245" s="74">
        <v>4685.1499999999996</v>
      </c>
      <c r="G245" s="74">
        <v>0</v>
      </c>
      <c r="H245" s="75">
        <f t="shared" si="4"/>
        <v>4685.1499999999996</v>
      </c>
      <c r="I245" s="8">
        <v>0</v>
      </c>
      <c r="J245" s="8">
        <v>23139.06</v>
      </c>
      <c r="K245" s="8">
        <v>63270</v>
      </c>
      <c r="L245" s="55">
        <v>1</v>
      </c>
      <c r="T245" s="62"/>
      <c r="U245" s="56"/>
    </row>
    <row r="246" spans="1:21" x14ac:dyDescent="0.3">
      <c r="A246" s="7">
        <v>4045</v>
      </c>
      <c r="B246" s="8">
        <v>9985464.5899999999</v>
      </c>
      <c r="C246" s="8">
        <v>2016918.55</v>
      </c>
      <c r="D246" s="8">
        <v>4789.5</v>
      </c>
      <c r="E246" s="8">
        <v>97710</v>
      </c>
      <c r="F246" s="74">
        <v>9370.2900000000009</v>
      </c>
      <c r="G246" s="74">
        <v>0</v>
      </c>
      <c r="H246" s="75">
        <f t="shared" si="4"/>
        <v>9370.2900000000009</v>
      </c>
      <c r="I246" s="8">
        <v>0</v>
      </c>
      <c r="J246" s="8">
        <v>35064.06</v>
      </c>
      <c r="K246" s="8">
        <v>565545</v>
      </c>
      <c r="L246" s="55">
        <v>1</v>
      </c>
      <c r="T246" s="62"/>
      <c r="U246" s="56"/>
    </row>
    <row r="247" spans="1:21" x14ac:dyDescent="0.3">
      <c r="A247" s="7">
        <v>4109</v>
      </c>
      <c r="B247" s="8">
        <v>4504477.9000000004</v>
      </c>
      <c r="C247" s="8">
        <v>1243639.02</v>
      </c>
      <c r="D247" s="8">
        <v>39639.149999999994</v>
      </c>
      <c r="E247" s="8">
        <v>147350</v>
      </c>
      <c r="F247" s="74">
        <v>2971.29</v>
      </c>
      <c r="G247" s="74">
        <v>0</v>
      </c>
      <c r="H247" s="75">
        <f t="shared" si="4"/>
        <v>2971.29</v>
      </c>
      <c r="I247" s="8">
        <v>0</v>
      </c>
      <c r="J247" s="8">
        <v>19924.379999999997</v>
      </c>
      <c r="K247" s="8">
        <v>100455</v>
      </c>
      <c r="L247" s="55">
        <v>1</v>
      </c>
      <c r="T247" s="62"/>
      <c r="U247" s="56"/>
    </row>
    <row r="248" spans="1:21" x14ac:dyDescent="0.3">
      <c r="A248" s="7">
        <v>4522</v>
      </c>
      <c r="B248" s="8">
        <v>6899773.0099999998</v>
      </c>
      <c r="C248" s="8">
        <v>2187480.7599999998</v>
      </c>
      <c r="D248" s="8">
        <v>12617.01</v>
      </c>
      <c r="E248" s="8">
        <v>99805</v>
      </c>
      <c r="F248" s="74">
        <v>6399.01</v>
      </c>
      <c r="G248" s="74">
        <v>0</v>
      </c>
      <c r="H248" s="75">
        <f t="shared" si="4"/>
        <v>6399.01</v>
      </c>
      <c r="I248" s="8">
        <v>0</v>
      </c>
      <c r="J248" s="8">
        <v>29891.88</v>
      </c>
      <c r="K248" s="8">
        <v>48048</v>
      </c>
      <c r="L248" s="55">
        <v>1</v>
      </c>
      <c r="T248" s="62"/>
      <c r="U248" s="56"/>
    </row>
    <row r="249" spans="1:21" x14ac:dyDescent="0.3">
      <c r="A249" s="7">
        <v>4523</v>
      </c>
      <c r="B249" s="8">
        <v>6185313.2000000002</v>
      </c>
      <c r="C249" s="8">
        <v>2103826.38</v>
      </c>
      <c r="D249" s="8">
        <v>6819.7999999999993</v>
      </c>
      <c r="E249" s="8">
        <v>114785</v>
      </c>
      <c r="F249" s="74">
        <v>9084.65</v>
      </c>
      <c r="G249" s="74">
        <v>0</v>
      </c>
      <c r="H249" s="75">
        <f t="shared" si="4"/>
        <v>9084.65</v>
      </c>
      <c r="I249" s="8">
        <v>0</v>
      </c>
      <c r="J249" s="8">
        <v>26992.19</v>
      </c>
      <c r="K249" s="8">
        <v>49650.82</v>
      </c>
      <c r="L249" s="55">
        <v>1</v>
      </c>
      <c r="T249" s="62"/>
      <c r="U249" s="56"/>
    </row>
    <row r="250" spans="1:21" x14ac:dyDescent="0.3">
      <c r="A250" s="7">
        <v>4534</v>
      </c>
      <c r="B250" s="8">
        <v>5774425.8300000001</v>
      </c>
      <c r="C250" s="8">
        <v>2337185.48</v>
      </c>
      <c r="D250" s="8">
        <v>88632.760000000009</v>
      </c>
      <c r="E250" s="8">
        <v>92315</v>
      </c>
      <c r="F250" s="74">
        <v>571.29</v>
      </c>
      <c r="G250" s="74">
        <v>0</v>
      </c>
      <c r="H250" s="75">
        <f t="shared" si="4"/>
        <v>571.29</v>
      </c>
      <c r="I250" s="8">
        <v>0</v>
      </c>
      <c r="J250" s="8">
        <v>27101.879999999997</v>
      </c>
      <c r="K250" s="8">
        <v>280275</v>
      </c>
      <c r="L250" s="55">
        <v>1</v>
      </c>
      <c r="T250" s="62"/>
      <c r="U250" s="56"/>
    </row>
    <row r="251" spans="1:21" x14ac:dyDescent="0.3">
      <c r="A251" s="7">
        <v>4622</v>
      </c>
      <c r="B251" s="8">
        <v>6404793.7699999996</v>
      </c>
      <c r="C251" s="8">
        <v>3624226.39</v>
      </c>
      <c r="D251" s="8">
        <v>217470.76</v>
      </c>
      <c r="E251" s="8">
        <v>30566</v>
      </c>
      <c r="F251" s="74">
        <v>3256.93</v>
      </c>
      <c r="G251" s="74">
        <v>0</v>
      </c>
      <c r="H251" s="75">
        <f t="shared" si="4"/>
        <v>3256.93</v>
      </c>
      <c r="I251" s="8">
        <v>0</v>
      </c>
      <c r="J251" s="8">
        <v>0</v>
      </c>
      <c r="K251" s="8">
        <v>54272</v>
      </c>
      <c r="L251" s="55">
        <v>1</v>
      </c>
      <c r="T251" s="62"/>
      <c r="U251" s="56"/>
    </row>
    <row r="252" spans="1:21" x14ac:dyDescent="0.3">
      <c r="A252" s="7">
        <v>5200</v>
      </c>
      <c r="B252" s="8">
        <v>2163079.75</v>
      </c>
      <c r="C252" s="8">
        <v>0</v>
      </c>
      <c r="D252" s="8">
        <v>105864.38999999998</v>
      </c>
      <c r="E252" s="8">
        <v>200305</v>
      </c>
      <c r="F252" s="74">
        <v>72119.22</v>
      </c>
      <c r="G252" s="74">
        <v>-1642</v>
      </c>
      <c r="H252" s="75">
        <f t="shared" si="4"/>
        <v>70477.22</v>
      </c>
      <c r="I252" s="8">
        <v>0</v>
      </c>
      <c r="J252" s="8">
        <v>0</v>
      </c>
      <c r="K252" s="8">
        <v>9435</v>
      </c>
      <c r="L252" s="55">
        <v>1</v>
      </c>
      <c r="T252" s="62"/>
      <c r="U252" s="56"/>
    </row>
    <row r="253" spans="1:21" x14ac:dyDescent="0.3">
      <c r="A253" s="7">
        <v>5201</v>
      </c>
      <c r="B253" s="8">
        <v>1245141.58</v>
      </c>
      <c r="C253" s="8">
        <v>0</v>
      </c>
      <c r="D253" s="8">
        <v>45162.31</v>
      </c>
      <c r="E253" s="8">
        <v>86255</v>
      </c>
      <c r="F253" s="74">
        <v>52253</v>
      </c>
      <c r="G253" s="74">
        <v>1387.22</v>
      </c>
      <c r="H253" s="75">
        <f t="shared" si="4"/>
        <v>53640.22</v>
      </c>
      <c r="I253" s="8">
        <v>0</v>
      </c>
      <c r="J253" s="8">
        <v>6930.63</v>
      </c>
      <c r="K253" s="8">
        <v>7048.5</v>
      </c>
      <c r="L253" s="55">
        <v>1</v>
      </c>
      <c r="T253" s="62"/>
      <c r="U253" s="56"/>
    </row>
    <row r="254" spans="1:21" x14ac:dyDescent="0.3">
      <c r="A254" s="7">
        <v>5203</v>
      </c>
      <c r="B254" s="8">
        <v>2146754.5299999998</v>
      </c>
      <c r="C254" s="8">
        <v>0</v>
      </c>
      <c r="D254" s="8">
        <v>103362.23999999999</v>
      </c>
      <c r="E254" s="8">
        <v>31415</v>
      </c>
      <c r="F254" s="74">
        <v>20981</v>
      </c>
      <c r="G254" s="74">
        <v>0</v>
      </c>
      <c r="H254" s="75">
        <f t="shared" si="4"/>
        <v>20981</v>
      </c>
      <c r="I254" s="8">
        <v>0</v>
      </c>
      <c r="J254" s="8">
        <v>8803.75</v>
      </c>
      <c r="K254" s="8">
        <v>6937.5</v>
      </c>
      <c r="L254" s="55">
        <v>1</v>
      </c>
      <c r="T254" s="62"/>
      <c r="U254" s="56"/>
    </row>
    <row r="255" spans="1:21" x14ac:dyDescent="0.3">
      <c r="A255" s="7">
        <v>5206</v>
      </c>
      <c r="B255" s="8">
        <v>2191433.7000000002</v>
      </c>
      <c r="C255" s="8">
        <v>0</v>
      </c>
      <c r="D255" s="8">
        <v>120199.76</v>
      </c>
      <c r="E255" s="8">
        <v>298125.05</v>
      </c>
      <c r="F255" s="74">
        <v>21478.93</v>
      </c>
      <c r="G255" s="74">
        <v>0</v>
      </c>
      <c r="H255" s="75">
        <f t="shared" si="4"/>
        <v>21478.93</v>
      </c>
      <c r="I255" s="8">
        <v>0</v>
      </c>
      <c r="J255" s="8">
        <v>8320</v>
      </c>
      <c r="K255" s="8">
        <v>12210</v>
      </c>
      <c r="L255" s="55">
        <v>1</v>
      </c>
      <c r="T255" s="62"/>
      <c r="U255" s="56"/>
    </row>
    <row r="256" spans="1:21" x14ac:dyDescent="0.3">
      <c r="A256" s="7">
        <v>5207</v>
      </c>
      <c r="B256" s="8">
        <v>2128664.7599999998</v>
      </c>
      <c r="C256" s="8">
        <v>0</v>
      </c>
      <c r="D256" s="8">
        <v>58239.680000000008</v>
      </c>
      <c r="E256" s="8">
        <v>90900</v>
      </c>
      <c r="F256" s="74">
        <v>82994.64</v>
      </c>
      <c r="G256" s="74">
        <v>3374</v>
      </c>
      <c r="H256" s="75">
        <f t="shared" si="4"/>
        <v>86368.639999999999</v>
      </c>
      <c r="I256" s="8">
        <v>0</v>
      </c>
      <c r="J256" s="8">
        <v>0</v>
      </c>
      <c r="K256" s="8">
        <v>13986</v>
      </c>
      <c r="L256" s="55">
        <v>1</v>
      </c>
      <c r="T256" s="62"/>
      <c r="U256" s="56"/>
    </row>
    <row r="257" spans="1:21" x14ac:dyDescent="0.3">
      <c r="A257" s="7">
        <v>5212</v>
      </c>
      <c r="B257" s="8">
        <v>820391.4</v>
      </c>
      <c r="C257" s="8">
        <v>0</v>
      </c>
      <c r="D257" s="8">
        <v>31127.72</v>
      </c>
      <c r="E257" s="8">
        <v>57094</v>
      </c>
      <c r="F257" s="74">
        <v>48133.29</v>
      </c>
      <c r="G257" s="74">
        <v>5886</v>
      </c>
      <c r="H257" s="75">
        <f t="shared" si="4"/>
        <v>54019.29</v>
      </c>
      <c r="I257" s="8">
        <v>0</v>
      </c>
      <c r="J257" s="8">
        <v>5856.25</v>
      </c>
      <c r="K257" s="8">
        <v>3393.2</v>
      </c>
      <c r="L257" s="55">
        <v>1</v>
      </c>
      <c r="T257" s="62"/>
      <c r="U257" s="56"/>
    </row>
    <row r="258" spans="1:21" x14ac:dyDescent="0.3">
      <c r="A258" s="7">
        <v>5213</v>
      </c>
      <c r="B258" s="8">
        <v>2245474.87</v>
      </c>
      <c r="C258" s="8">
        <v>0</v>
      </c>
      <c r="D258" s="8">
        <v>72111.03</v>
      </c>
      <c r="E258" s="8">
        <v>106365</v>
      </c>
      <c r="F258" s="74">
        <v>80473</v>
      </c>
      <c r="G258" s="74">
        <v>28</v>
      </c>
      <c r="H258" s="75">
        <f t="shared" si="4"/>
        <v>80501</v>
      </c>
      <c r="I258" s="8">
        <v>0</v>
      </c>
      <c r="J258" s="8">
        <v>0</v>
      </c>
      <c r="K258" s="8">
        <v>10045.5</v>
      </c>
      <c r="L258" s="55">
        <v>1</v>
      </c>
      <c r="T258" s="62"/>
      <c r="U258" s="56"/>
    </row>
    <row r="259" spans="1:21" x14ac:dyDescent="0.3">
      <c r="A259" s="7">
        <v>5214</v>
      </c>
      <c r="B259" s="8">
        <v>0</v>
      </c>
      <c r="C259" s="8">
        <v>0</v>
      </c>
      <c r="D259" s="8">
        <v>0</v>
      </c>
      <c r="E259" s="8">
        <v>0</v>
      </c>
      <c r="F259" s="74">
        <v>0</v>
      </c>
      <c r="G259" s="74">
        <v>-1346.67</v>
      </c>
      <c r="H259" s="75">
        <f t="shared" si="4"/>
        <v>-1346.67</v>
      </c>
      <c r="I259" s="8">
        <v>0</v>
      </c>
      <c r="J259" s="8">
        <v>0</v>
      </c>
      <c r="K259" s="8">
        <v>6195</v>
      </c>
      <c r="L259" s="55">
        <v>1</v>
      </c>
      <c r="T259" s="62"/>
      <c r="U259" s="56"/>
    </row>
    <row r="260" spans="1:21" x14ac:dyDescent="0.3">
      <c r="A260" s="7">
        <v>5218</v>
      </c>
      <c r="B260" s="8">
        <v>1342996.3</v>
      </c>
      <c r="C260" s="8">
        <v>0</v>
      </c>
      <c r="D260" s="8">
        <v>79128.62</v>
      </c>
      <c r="E260" s="8">
        <v>98790</v>
      </c>
      <c r="F260" s="74">
        <v>34965</v>
      </c>
      <c r="G260" s="74">
        <v>4486</v>
      </c>
      <c r="H260" s="75">
        <f t="shared" si="4"/>
        <v>39451</v>
      </c>
      <c r="I260" s="8">
        <v>0</v>
      </c>
      <c r="J260" s="8">
        <v>6840.4</v>
      </c>
      <c r="K260" s="8">
        <v>9490.5</v>
      </c>
      <c r="L260" s="55">
        <v>1</v>
      </c>
      <c r="T260" s="62"/>
      <c r="U260" s="56"/>
    </row>
    <row r="261" spans="1:21" x14ac:dyDescent="0.3">
      <c r="A261" s="7">
        <v>5221</v>
      </c>
      <c r="B261" s="8">
        <v>2381240.0300000003</v>
      </c>
      <c r="C261" s="8">
        <v>0</v>
      </c>
      <c r="D261" s="8">
        <v>224361.02</v>
      </c>
      <c r="E261" s="8">
        <v>231575</v>
      </c>
      <c r="F261" s="74">
        <v>75146.64</v>
      </c>
      <c r="G261" s="74">
        <v>-4070</v>
      </c>
      <c r="H261" s="75">
        <f t="shared" si="4"/>
        <v>71076.639999999999</v>
      </c>
      <c r="I261" s="8">
        <v>0</v>
      </c>
      <c r="J261" s="8">
        <v>8803.75</v>
      </c>
      <c r="K261" s="8">
        <v>9823.5</v>
      </c>
      <c r="L261" s="55">
        <v>1</v>
      </c>
      <c r="T261" s="62"/>
      <c r="U261" s="56"/>
    </row>
    <row r="262" spans="1:21" x14ac:dyDescent="0.3">
      <c r="A262" s="7">
        <v>5223</v>
      </c>
      <c r="B262" s="8">
        <v>1368293.48</v>
      </c>
      <c r="C262" s="8">
        <v>0</v>
      </c>
      <c r="D262" s="8">
        <v>42002.69</v>
      </c>
      <c r="E262" s="8">
        <v>112425</v>
      </c>
      <c r="F262" s="74">
        <v>16992</v>
      </c>
      <c r="G262" s="74">
        <v>0</v>
      </c>
      <c r="H262" s="75">
        <f t="shared" si="4"/>
        <v>16992</v>
      </c>
      <c r="I262" s="8">
        <v>0</v>
      </c>
      <c r="J262" s="8">
        <v>6835</v>
      </c>
      <c r="K262" s="8">
        <v>25200</v>
      </c>
      <c r="L262" s="55">
        <v>1</v>
      </c>
      <c r="T262" s="62"/>
      <c r="U262" s="56"/>
    </row>
    <row r="263" spans="1:21" x14ac:dyDescent="0.3">
      <c r="A263" s="7">
        <v>5225</v>
      </c>
      <c r="B263" s="8">
        <v>1053434.2</v>
      </c>
      <c r="C263" s="8">
        <v>0</v>
      </c>
      <c r="D263" s="8">
        <v>96501.319999999992</v>
      </c>
      <c r="E263" s="8">
        <v>98790</v>
      </c>
      <c r="F263" s="74">
        <v>42064</v>
      </c>
      <c r="G263" s="74">
        <v>-1703</v>
      </c>
      <c r="H263" s="75">
        <f t="shared" si="4"/>
        <v>40361</v>
      </c>
      <c r="I263" s="8">
        <v>0</v>
      </c>
      <c r="J263" s="8">
        <v>5946.25</v>
      </c>
      <c r="K263" s="8">
        <v>4241.5</v>
      </c>
      <c r="L263" s="55">
        <v>1</v>
      </c>
      <c r="T263" s="62"/>
      <c r="U263" s="56"/>
    </row>
    <row r="264" spans="1:21" x14ac:dyDescent="0.3">
      <c r="A264" s="7">
        <v>5226</v>
      </c>
      <c r="B264" s="8">
        <v>2418429.5900000003</v>
      </c>
      <c r="C264" s="8">
        <v>0</v>
      </c>
      <c r="D264" s="8">
        <v>120825.42000000001</v>
      </c>
      <c r="E264" s="8">
        <v>177077</v>
      </c>
      <c r="F264" s="74">
        <v>22306.93</v>
      </c>
      <c r="G264" s="74">
        <v>0</v>
      </c>
      <c r="H264" s="75">
        <f t="shared" si="4"/>
        <v>22306.93</v>
      </c>
      <c r="I264" s="8">
        <v>0</v>
      </c>
      <c r="J264" s="8">
        <v>9355</v>
      </c>
      <c r="K264" s="8">
        <v>11766</v>
      </c>
      <c r="L264" s="55">
        <v>1</v>
      </c>
      <c r="T264" s="62"/>
      <c r="U264" s="56"/>
    </row>
    <row r="265" spans="1:21" x14ac:dyDescent="0.3">
      <c r="A265" s="7">
        <v>5407</v>
      </c>
      <c r="B265" s="8">
        <v>8675885.6199999992</v>
      </c>
      <c r="C265" s="8">
        <v>384182.24</v>
      </c>
      <c r="D265" s="8">
        <v>201801.32</v>
      </c>
      <c r="E265" s="8">
        <v>481420</v>
      </c>
      <c r="F265" s="74">
        <v>16113.86</v>
      </c>
      <c r="G265" s="74">
        <v>0</v>
      </c>
      <c r="H265" s="75">
        <f t="shared" si="4"/>
        <v>16113.86</v>
      </c>
      <c r="I265" s="8">
        <v>0</v>
      </c>
      <c r="J265" s="8">
        <v>20059.379999999997</v>
      </c>
      <c r="K265" s="8">
        <v>49395</v>
      </c>
      <c r="L265" s="55">
        <v>1</v>
      </c>
      <c r="T265" s="62"/>
      <c r="U265" s="56"/>
    </row>
    <row r="266" spans="1:21" x14ac:dyDescent="0.3">
      <c r="A266" s="7">
        <v>5412</v>
      </c>
      <c r="B266" s="8">
        <v>5483915.4500000002</v>
      </c>
      <c r="C266" s="8">
        <v>2633939.9900000002</v>
      </c>
      <c r="D266" s="8">
        <v>376354.91000000003</v>
      </c>
      <c r="E266" s="8">
        <v>67000</v>
      </c>
      <c r="F266" s="74">
        <v>6799.5</v>
      </c>
      <c r="G266" s="74">
        <v>0</v>
      </c>
      <c r="H266" s="75">
        <f t="shared" si="4"/>
        <v>6799.5</v>
      </c>
      <c r="I266" s="8">
        <v>0</v>
      </c>
      <c r="J266" s="8">
        <v>27613.75</v>
      </c>
      <c r="K266" s="8">
        <v>43012.5</v>
      </c>
      <c r="L266" s="55">
        <v>1</v>
      </c>
      <c r="T266" s="62"/>
      <c r="U266" s="56"/>
    </row>
    <row r="267" spans="1:21" x14ac:dyDescent="0.3">
      <c r="A267" s="7">
        <v>5425</v>
      </c>
      <c r="B267" s="8">
        <v>8343804.3399999999</v>
      </c>
      <c r="C267" s="8">
        <v>1128037.67</v>
      </c>
      <c r="D267" s="8">
        <v>1067062.53</v>
      </c>
      <c r="E267" s="8">
        <v>296630</v>
      </c>
      <c r="F267" s="74">
        <v>8913.86</v>
      </c>
      <c r="G267" s="74">
        <v>0</v>
      </c>
      <c r="H267" s="75">
        <f t="shared" si="4"/>
        <v>8913.86</v>
      </c>
      <c r="I267" s="8">
        <v>0</v>
      </c>
      <c r="J267" s="8">
        <v>22610.31</v>
      </c>
      <c r="K267" s="8">
        <v>64380</v>
      </c>
      <c r="L267" s="55">
        <v>1</v>
      </c>
      <c r="T267" s="62"/>
      <c r="U267" s="56"/>
    </row>
    <row r="268" spans="1:21" x14ac:dyDescent="0.3">
      <c r="A268" s="7">
        <v>5426</v>
      </c>
      <c r="B268" s="8">
        <v>5716706.2199999997</v>
      </c>
      <c r="C268" s="8">
        <v>870141.48</v>
      </c>
      <c r="D268" s="8">
        <v>157069.89000000001</v>
      </c>
      <c r="E268" s="8">
        <v>390021.6</v>
      </c>
      <c r="F268" s="74">
        <v>15312.87</v>
      </c>
      <c r="G268" s="74">
        <v>0</v>
      </c>
      <c r="H268" s="75">
        <f t="shared" si="4"/>
        <v>15312.87</v>
      </c>
      <c r="I268" s="8">
        <v>0</v>
      </c>
      <c r="J268" s="8">
        <v>16872.810000000001</v>
      </c>
      <c r="K268" s="8">
        <v>25974</v>
      </c>
      <c r="L268" s="55">
        <v>1</v>
      </c>
      <c r="T268" s="62"/>
      <c r="U268" s="56"/>
    </row>
    <row r="269" spans="1:21" x14ac:dyDescent="0.3">
      <c r="A269" s="7">
        <v>5447</v>
      </c>
      <c r="B269" s="8">
        <v>10252949.470000001</v>
      </c>
      <c r="C269" s="8">
        <v>842316.24</v>
      </c>
      <c r="D269" s="8">
        <v>224062.12</v>
      </c>
      <c r="E269" s="8">
        <v>730109</v>
      </c>
      <c r="F269" s="74">
        <v>103006.65</v>
      </c>
      <c r="G269" s="74">
        <v>-1706</v>
      </c>
      <c r="H269" s="75">
        <f t="shared" si="4"/>
        <v>101300.65</v>
      </c>
      <c r="I269" s="8">
        <v>0</v>
      </c>
      <c r="J269" s="8">
        <v>29852.5</v>
      </c>
      <c r="K269" s="8">
        <v>93887</v>
      </c>
      <c r="L269" s="55">
        <v>1</v>
      </c>
      <c r="T269" s="62"/>
      <c r="U269" s="56"/>
    </row>
    <row r="270" spans="1:21" x14ac:dyDescent="0.3">
      <c r="A270" s="7">
        <v>5456</v>
      </c>
      <c r="B270" s="8">
        <v>7290596.8899999987</v>
      </c>
      <c r="C270" s="8">
        <v>1274924.3900000001</v>
      </c>
      <c r="D270" s="8">
        <v>35277.64</v>
      </c>
      <c r="E270" s="8">
        <v>331571.52</v>
      </c>
      <c r="F270" s="74">
        <v>7713.86</v>
      </c>
      <c r="G270" s="74">
        <v>0</v>
      </c>
      <c r="H270" s="75">
        <f t="shared" si="4"/>
        <v>7713.86</v>
      </c>
      <c r="I270" s="8">
        <v>0</v>
      </c>
      <c r="J270" s="8">
        <v>20838.439999999999</v>
      </c>
      <c r="K270" s="8">
        <v>49117.5</v>
      </c>
      <c r="L270" s="55">
        <v>1</v>
      </c>
      <c r="T270" s="62"/>
      <c r="U270" s="56"/>
    </row>
    <row r="271" spans="1:21" x14ac:dyDescent="0.3">
      <c r="A271" s="7">
        <v>5459</v>
      </c>
      <c r="B271" s="8">
        <v>4778336.45</v>
      </c>
      <c r="C271" s="8">
        <v>1189815.22</v>
      </c>
      <c r="D271" s="8">
        <v>17452.39</v>
      </c>
      <c r="E271" s="8">
        <v>186707</v>
      </c>
      <c r="F271" s="74">
        <v>3828.22</v>
      </c>
      <c r="G271" s="74">
        <v>0</v>
      </c>
      <c r="H271" s="75">
        <f t="shared" si="4"/>
        <v>3828.22</v>
      </c>
      <c r="I271" s="8">
        <v>0</v>
      </c>
      <c r="J271" s="8">
        <v>19620.629999999997</v>
      </c>
      <c r="K271" s="8">
        <v>54667.5</v>
      </c>
      <c r="L271" s="55">
        <v>1</v>
      </c>
      <c r="T271" s="62"/>
      <c r="U271" s="56"/>
    </row>
    <row r="272" spans="1:21" x14ac:dyDescent="0.3">
      <c r="A272" s="7">
        <v>5461</v>
      </c>
      <c r="B272" s="8">
        <v>8600322.0999999996</v>
      </c>
      <c r="C272" s="8">
        <v>2260161.63</v>
      </c>
      <c r="D272" s="8">
        <v>130143.23</v>
      </c>
      <c r="E272" s="8">
        <v>311120</v>
      </c>
      <c r="F272" s="74">
        <v>5942.57</v>
      </c>
      <c r="G272" s="74">
        <v>0</v>
      </c>
      <c r="H272" s="75">
        <f t="shared" si="4"/>
        <v>5942.57</v>
      </c>
      <c r="I272" s="8">
        <v>0</v>
      </c>
      <c r="J272" s="8">
        <v>0</v>
      </c>
      <c r="K272" s="8">
        <v>97144.77</v>
      </c>
      <c r="L272" s="55">
        <v>1</v>
      </c>
      <c r="T272" s="62"/>
      <c r="U272" s="56"/>
    </row>
    <row r="273" spans="1:21" x14ac:dyDescent="0.3">
      <c r="A273" s="7">
        <v>7002</v>
      </c>
      <c r="B273" s="8">
        <v>4636899.21</v>
      </c>
      <c r="C273" s="8">
        <v>1210931.2199999997</v>
      </c>
      <c r="D273" s="8">
        <v>5427792.5199999996</v>
      </c>
      <c r="E273" s="8">
        <v>149125</v>
      </c>
      <c r="F273" s="74">
        <v>1845.22</v>
      </c>
      <c r="G273" s="74">
        <v>0</v>
      </c>
      <c r="H273" s="75">
        <f t="shared" si="4"/>
        <v>1845.22</v>
      </c>
      <c r="I273" s="8">
        <v>0</v>
      </c>
      <c r="J273" s="8">
        <v>22351.56</v>
      </c>
      <c r="K273" s="8">
        <v>0</v>
      </c>
      <c r="L273" s="54"/>
      <c r="T273" s="62"/>
      <c r="U273" s="56"/>
    </row>
    <row r="274" spans="1:21" x14ac:dyDescent="0.3">
      <c r="A274" s="7">
        <v>7021</v>
      </c>
      <c r="B274" s="8">
        <v>1412873.2300000002</v>
      </c>
      <c r="C274" s="8">
        <v>305842.21999999997</v>
      </c>
      <c r="D274" s="8">
        <v>5652254.3399999999</v>
      </c>
      <c r="E274" s="8">
        <v>46275</v>
      </c>
      <c r="F274" s="74">
        <v>26163.53</v>
      </c>
      <c r="G274" s="74">
        <v>-1121</v>
      </c>
      <c r="H274" s="75">
        <f t="shared" si="4"/>
        <v>25042.53</v>
      </c>
      <c r="I274" s="8">
        <v>0</v>
      </c>
      <c r="J274" s="8">
        <v>10226.880000000001</v>
      </c>
      <c r="K274" s="8">
        <v>0</v>
      </c>
      <c r="L274" s="54"/>
      <c r="T274" s="62"/>
      <c r="U274" s="56"/>
    </row>
    <row r="275" spans="1:21" x14ac:dyDescent="0.3">
      <c r="A275" s="7">
        <v>7032</v>
      </c>
      <c r="B275" s="8">
        <v>3179101.66</v>
      </c>
      <c r="C275" s="8">
        <v>0</v>
      </c>
      <c r="D275" s="8">
        <v>2818918.0300000003</v>
      </c>
      <c r="E275" s="8">
        <v>218810</v>
      </c>
      <c r="F275" s="74">
        <v>22828</v>
      </c>
      <c r="G275" s="74">
        <v>-305</v>
      </c>
      <c r="H275" s="75">
        <f t="shared" si="4"/>
        <v>22523</v>
      </c>
      <c r="I275" s="8">
        <v>0</v>
      </c>
      <c r="J275" s="8">
        <v>16200.63</v>
      </c>
      <c r="K275" s="8">
        <v>0</v>
      </c>
      <c r="L275" s="54"/>
      <c r="T275" s="62"/>
      <c r="U275" s="56"/>
    </row>
    <row r="276" spans="1:21" x14ac:dyDescent="0.3">
      <c r="A276" s="7">
        <v>7033</v>
      </c>
      <c r="B276" s="8">
        <v>1409660.33</v>
      </c>
      <c r="C276" s="8">
        <v>0</v>
      </c>
      <c r="D276" s="8">
        <v>1557832.02</v>
      </c>
      <c r="E276" s="8">
        <v>105050</v>
      </c>
      <c r="F276" s="74">
        <v>18212.93</v>
      </c>
      <c r="G276" s="74">
        <v>0</v>
      </c>
      <c r="H276" s="75">
        <f t="shared" si="4"/>
        <v>18212.93</v>
      </c>
      <c r="I276" s="8">
        <v>0</v>
      </c>
      <c r="J276" s="8">
        <v>9113.130000000001</v>
      </c>
      <c r="K276" s="8">
        <v>0</v>
      </c>
      <c r="L276" s="54"/>
      <c r="T276" s="62"/>
      <c r="U276" s="56"/>
    </row>
    <row r="277" spans="1:21" x14ac:dyDescent="0.3">
      <c r="A277" s="7">
        <v>7039</v>
      </c>
      <c r="B277" s="8">
        <v>3367603.4400000004</v>
      </c>
      <c r="C277" s="8">
        <v>524559.89</v>
      </c>
      <c r="D277" s="8">
        <v>3671162.1</v>
      </c>
      <c r="E277" s="8">
        <v>139825.72999999998</v>
      </c>
      <c r="F277" s="74">
        <v>24995</v>
      </c>
      <c r="G277" s="74">
        <v>1284</v>
      </c>
      <c r="H277" s="75">
        <f t="shared" si="4"/>
        <v>26279</v>
      </c>
      <c r="I277" s="8">
        <v>0</v>
      </c>
      <c r="J277" s="8">
        <v>18023.129999999997</v>
      </c>
      <c r="K277" s="8">
        <v>0</v>
      </c>
      <c r="L277" s="54"/>
      <c r="T277" s="62"/>
      <c r="U277" s="56"/>
    </row>
    <row r="278" spans="1:21" x14ac:dyDescent="0.3">
      <c r="A278" s="7">
        <v>7040</v>
      </c>
      <c r="B278" s="8">
        <v>3554012.52</v>
      </c>
      <c r="C278" s="8">
        <v>331459.36</v>
      </c>
      <c r="D278" s="8">
        <v>4184039.33</v>
      </c>
      <c r="E278" s="8">
        <v>157900</v>
      </c>
      <c r="F278" s="74">
        <v>32806.93</v>
      </c>
      <c r="G278" s="74">
        <v>2764</v>
      </c>
      <c r="H278" s="75">
        <f t="shared" si="4"/>
        <v>35570.93</v>
      </c>
      <c r="I278" s="8">
        <v>0</v>
      </c>
      <c r="J278" s="8">
        <v>17583.699999999997</v>
      </c>
      <c r="K278" s="8">
        <v>0</v>
      </c>
      <c r="L278" s="54"/>
      <c r="T278" s="62"/>
      <c r="U278" s="56"/>
    </row>
    <row r="279" spans="1:21" x14ac:dyDescent="0.3">
      <c r="A279" s="7">
        <v>7041</v>
      </c>
      <c r="B279" s="8">
        <v>2439417.6399999997</v>
      </c>
      <c r="C279" s="8">
        <v>355090.64</v>
      </c>
      <c r="D279" s="8">
        <v>3194728.8099999996</v>
      </c>
      <c r="E279" s="8">
        <v>120655</v>
      </c>
      <c r="F279" s="74">
        <v>3542.57</v>
      </c>
      <c r="G279" s="74">
        <v>0</v>
      </c>
      <c r="H279" s="75">
        <f t="shared" si="4"/>
        <v>3542.57</v>
      </c>
      <c r="I279" s="8">
        <v>0</v>
      </c>
      <c r="J279" s="8">
        <v>13973.13</v>
      </c>
      <c r="K279" s="8">
        <v>0</v>
      </c>
      <c r="L279" s="54"/>
      <c r="T279" s="62"/>
      <c r="U279" s="56"/>
    </row>
    <row r="280" spans="1:21" x14ac:dyDescent="0.3">
      <c r="A280" s="7">
        <v>7043</v>
      </c>
      <c r="B280" s="8">
        <v>5525655.1199999992</v>
      </c>
      <c r="C280" s="8">
        <v>790391.42</v>
      </c>
      <c r="D280" s="8">
        <v>4796927.1899999995</v>
      </c>
      <c r="E280" s="8">
        <v>266495</v>
      </c>
      <c r="F280" s="74">
        <v>49971.22</v>
      </c>
      <c r="G280" s="74">
        <v>-1012</v>
      </c>
      <c r="H280" s="75">
        <f t="shared" si="4"/>
        <v>48959.22</v>
      </c>
      <c r="I280" s="8">
        <v>0</v>
      </c>
      <c r="J280" s="8">
        <v>25313.129999999997</v>
      </c>
      <c r="K280" s="8">
        <v>0</v>
      </c>
      <c r="L280" s="54"/>
      <c r="T280" s="62"/>
      <c r="U280" s="56"/>
    </row>
    <row r="281" spans="1:21" x14ac:dyDescent="0.3">
      <c r="A281" s="7">
        <v>7044</v>
      </c>
      <c r="B281" s="8">
        <v>2331447.6</v>
      </c>
      <c r="C281" s="8">
        <v>0</v>
      </c>
      <c r="D281" s="8">
        <v>2507413.1399999997</v>
      </c>
      <c r="E281" s="8">
        <v>145922.5</v>
      </c>
      <c r="F281" s="74">
        <v>15388.18</v>
      </c>
      <c r="G281" s="74">
        <v>0</v>
      </c>
      <c r="H281" s="75">
        <f t="shared" si="4"/>
        <v>15388.18</v>
      </c>
      <c r="I281" s="8">
        <v>0</v>
      </c>
      <c r="J281" s="8">
        <v>12302.5</v>
      </c>
      <c r="K281" s="8">
        <v>0</v>
      </c>
      <c r="L281" s="54"/>
      <c r="T281" s="62"/>
      <c r="U281" s="56"/>
    </row>
    <row r="282" spans="1:21" x14ac:dyDescent="0.3">
      <c r="A282" s="7">
        <v>7045</v>
      </c>
      <c r="B282" s="8">
        <v>2122217.9000000004</v>
      </c>
      <c r="C282" s="8">
        <v>0</v>
      </c>
      <c r="D282" s="8">
        <v>1824366.8599999999</v>
      </c>
      <c r="E282" s="8">
        <v>165795</v>
      </c>
      <c r="F282" s="74">
        <v>15998.93</v>
      </c>
      <c r="G282" s="74">
        <v>0</v>
      </c>
      <c r="H282" s="75">
        <f t="shared" si="4"/>
        <v>15998.93</v>
      </c>
      <c r="I282" s="8">
        <v>0</v>
      </c>
      <c r="J282" s="8">
        <v>10733.130000000001</v>
      </c>
      <c r="K282" s="8">
        <v>0</v>
      </c>
      <c r="L282" s="54"/>
      <c r="T282" s="62"/>
      <c r="U282" s="56"/>
    </row>
    <row r="283" spans="1:21" x14ac:dyDescent="0.3">
      <c r="A283" s="7">
        <v>7051</v>
      </c>
      <c r="B283" s="8">
        <v>3951029.7199999997</v>
      </c>
      <c r="C283" s="8">
        <v>503716.59</v>
      </c>
      <c r="D283" s="8">
        <v>4771030.8500000006</v>
      </c>
      <c r="E283" s="8">
        <v>147610</v>
      </c>
      <c r="F283" s="74">
        <v>40289.22</v>
      </c>
      <c r="G283" s="74">
        <v>-560</v>
      </c>
      <c r="H283" s="75">
        <f t="shared" si="4"/>
        <v>39729.22</v>
      </c>
      <c r="I283" s="8">
        <v>0</v>
      </c>
      <c r="J283" s="8">
        <v>17972.5</v>
      </c>
      <c r="K283" s="8">
        <v>0</v>
      </c>
      <c r="L283" s="54"/>
      <c r="T283" s="62"/>
      <c r="U283" s="56"/>
    </row>
    <row r="284" spans="1:21" x14ac:dyDescent="0.3">
      <c r="A284" s="7">
        <v>7052</v>
      </c>
      <c r="B284" s="8">
        <v>2017238.01</v>
      </c>
      <c r="C284" s="8">
        <v>685345.40999999992</v>
      </c>
      <c r="D284" s="8">
        <v>2212273.0299999998</v>
      </c>
      <c r="E284" s="8">
        <v>53885</v>
      </c>
      <c r="F284" s="74">
        <v>16931.64</v>
      </c>
      <c r="G284" s="74">
        <v>0</v>
      </c>
      <c r="H284" s="75">
        <f t="shared" si="4"/>
        <v>16931.64</v>
      </c>
      <c r="I284" s="8">
        <v>0</v>
      </c>
      <c r="J284" s="8">
        <v>13365.630000000001</v>
      </c>
      <c r="K284" s="8">
        <v>0</v>
      </c>
      <c r="L284" s="54"/>
      <c r="T284" s="62"/>
      <c r="U284" s="56"/>
    </row>
    <row r="285" spans="1:21" x14ac:dyDescent="0.3">
      <c r="A285" s="7">
        <v>7056</v>
      </c>
      <c r="B285" s="8">
        <v>10517113.950000001</v>
      </c>
      <c r="C285" s="8">
        <v>1207869.6299999999</v>
      </c>
      <c r="D285" s="8">
        <v>8003211.5800000001</v>
      </c>
      <c r="E285" s="8">
        <v>473269</v>
      </c>
      <c r="F285" s="74">
        <v>52997</v>
      </c>
      <c r="G285" s="74">
        <v>7450</v>
      </c>
      <c r="H285" s="75">
        <f t="shared" si="4"/>
        <v>60447</v>
      </c>
      <c r="I285" s="8">
        <v>0</v>
      </c>
      <c r="J285" s="8">
        <v>46256.69</v>
      </c>
      <c r="K285" s="8">
        <v>0</v>
      </c>
      <c r="L285" s="54"/>
      <c r="T285" s="62"/>
      <c r="U285" s="56"/>
    </row>
    <row r="286" spans="1:21" x14ac:dyDescent="0.3">
      <c r="A286" s="7">
        <v>7058</v>
      </c>
      <c r="B286" s="8">
        <v>1380809.31</v>
      </c>
      <c r="C286" s="8">
        <v>155276.04999999999</v>
      </c>
      <c r="D286" s="8">
        <v>3709211.17</v>
      </c>
      <c r="E286" s="8">
        <v>87925</v>
      </c>
      <c r="F286" s="74">
        <v>16420.93</v>
      </c>
      <c r="G286" s="74">
        <v>1865</v>
      </c>
      <c r="H286" s="75">
        <f t="shared" si="4"/>
        <v>18285.93</v>
      </c>
      <c r="I286" s="8">
        <v>0</v>
      </c>
      <c r="J286" s="8">
        <v>9619.380000000001</v>
      </c>
      <c r="K286" s="8">
        <v>0</v>
      </c>
      <c r="L286" s="54"/>
      <c r="T286" s="62"/>
      <c r="U286" s="56"/>
    </row>
    <row r="287" spans="1:21" x14ac:dyDescent="0.3">
      <c r="A287" s="7">
        <v>7062</v>
      </c>
      <c r="B287" s="8">
        <v>1467922.3900000001</v>
      </c>
      <c r="C287" s="8">
        <v>0</v>
      </c>
      <c r="D287" s="8">
        <v>1844427.06</v>
      </c>
      <c r="E287" s="8">
        <v>127672.5</v>
      </c>
      <c r="F287" s="74">
        <v>16808.86</v>
      </c>
      <c r="G287" s="74">
        <v>0</v>
      </c>
      <c r="H287" s="75">
        <f t="shared" si="4"/>
        <v>16808.86</v>
      </c>
      <c r="I287" s="8">
        <v>0</v>
      </c>
      <c r="J287" s="8">
        <v>9265</v>
      </c>
      <c r="K287" s="8">
        <v>0</v>
      </c>
      <c r="L287" s="54"/>
      <c r="T287" s="62"/>
      <c r="U287" s="56"/>
    </row>
    <row r="288" spans="1:21" x14ac:dyDescent="0.3">
      <c r="A288" s="7">
        <v>7063</v>
      </c>
      <c r="B288" s="8">
        <v>4871938.76</v>
      </c>
      <c r="C288" s="8">
        <v>524946.53</v>
      </c>
      <c r="D288" s="8">
        <v>4296962.08</v>
      </c>
      <c r="E288" s="8">
        <v>258369.59999999998</v>
      </c>
      <c r="F288" s="74">
        <v>36688</v>
      </c>
      <c r="G288" s="74">
        <v>1098</v>
      </c>
      <c r="H288" s="75">
        <f t="shared" si="4"/>
        <v>37786</v>
      </c>
      <c r="I288" s="8">
        <v>0</v>
      </c>
      <c r="J288" s="8">
        <v>22579.379999999997</v>
      </c>
      <c r="K288" s="8">
        <v>0</v>
      </c>
      <c r="L288" s="54"/>
      <c r="T288" s="62"/>
      <c r="U288" s="56"/>
    </row>
    <row r="289" spans="1:21" x14ac:dyDescent="0.3">
      <c r="A289" s="7">
        <v>7067</v>
      </c>
      <c r="B289" s="8">
        <v>1073001.99</v>
      </c>
      <c r="C289" s="8">
        <v>47.41</v>
      </c>
      <c r="D289" s="8">
        <v>1537587.2499999998</v>
      </c>
      <c r="E289" s="8">
        <v>66680</v>
      </c>
      <c r="F289" s="74">
        <v>3542.57</v>
      </c>
      <c r="G289" s="74">
        <v>0</v>
      </c>
      <c r="H289" s="75">
        <f t="shared" si="4"/>
        <v>3542.57</v>
      </c>
      <c r="I289" s="8">
        <v>0</v>
      </c>
      <c r="J289" s="8">
        <v>7594.38</v>
      </c>
      <c r="K289" s="8">
        <v>0</v>
      </c>
      <c r="L289" s="54"/>
      <c r="T289" s="62"/>
      <c r="U289" s="56"/>
    </row>
    <row r="290" spans="1:21" x14ac:dyDescent="0.3">
      <c r="A290" s="7">
        <v>7069</v>
      </c>
      <c r="B290" s="8">
        <v>4431238.2</v>
      </c>
      <c r="C290" s="8">
        <v>563078.09</v>
      </c>
      <c r="D290" s="8">
        <v>4502377.51</v>
      </c>
      <c r="E290" s="8">
        <v>165640</v>
      </c>
      <c r="F290" s="74">
        <v>41253.93</v>
      </c>
      <c r="G290" s="74">
        <v>0</v>
      </c>
      <c r="H290" s="75">
        <f t="shared" si="4"/>
        <v>41253.93</v>
      </c>
      <c r="I290" s="8">
        <v>0</v>
      </c>
      <c r="J290" s="8">
        <v>22052.879999999997</v>
      </c>
      <c r="K290" s="8">
        <v>0</v>
      </c>
      <c r="L290" s="54"/>
      <c r="T290" s="62"/>
      <c r="U290" s="56"/>
    </row>
    <row r="291" spans="1:21" x14ac:dyDescent="0.3">
      <c r="A291" s="7">
        <v>7070</v>
      </c>
      <c r="B291" s="8">
        <v>2784109.34</v>
      </c>
      <c r="C291" s="8">
        <v>372989.44</v>
      </c>
      <c r="D291" s="8">
        <v>2928964.03</v>
      </c>
      <c r="E291" s="8">
        <v>118820</v>
      </c>
      <c r="F291" s="74">
        <v>31053</v>
      </c>
      <c r="G291" s="74">
        <v>-786</v>
      </c>
      <c r="H291" s="75">
        <f t="shared" si="4"/>
        <v>30267</v>
      </c>
      <c r="I291" s="8">
        <v>0</v>
      </c>
      <c r="J291" s="8">
        <v>15194.2</v>
      </c>
      <c r="K291" s="8">
        <v>0</v>
      </c>
      <c r="L291" s="54"/>
      <c r="T291" s="62"/>
      <c r="U291" s="56"/>
    </row>
    <row r="292" spans="1:21" x14ac:dyDescent="0.3">
      <c r="A292" s="7">
        <v>7072</v>
      </c>
      <c r="B292" s="8">
        <v>4879383.1899999995</v>
      </c>
      <c r="C292" s="8">
        <v>648704.79999999993</v>
      </c>
      <c r="D292" s="8">
        <v>4516012.05</v>
      </c>
      <c r="E292" s="8">
        <v>244954.99</v>
      </c>
      <c r="F292" s="74">
        <v>38839.79</v>
      </c>
      <c r="G292" s="74">
        <v>-10</v>
      </c>
      <c r="H292" s="75">
        <f t="shared" si="4"/>
        <v>38829.79</v>
      </c>
      <c r="I292" s="8">
        <v>0</v>
      </c>
      <c r="J292" s="8">
        <v>23901.7</v>
      </c>
      <c r="K292" s="8">
        <v>0</v>
      </c>
      <c r="L292" s="54"/>
      <c r="T292" s="62"/>
      <c r="U292" s="56"/>
    </row>
    <row r="293" spans="1:21" x14ac:dyDescent="0.3">
      <c r="A293" s="7">
        <v>7073</v>
      </c>
      <c r="B293" s="8">
        <v>1153140.24</v>
      </c>
      <c r="C293" s="8">
        <v>61101.950000000004</v>
      </c>
      <c r="D293" s="8">
        <v>1268208.79</v>
      </c>
      <c r="E293" s="8">
        <v>48329.16</v>
      </c>
      <c r="F293" s="74">
        <v>15087</v>
      </c>
      <c r="G293" s="74">
        <v>0</v>
      </c>
      <c r="H293" s="75">
        <f t="shared" si="4"/>
        <v>15087</v>
      </c>
      <c r="I293" s="8">
        <v>0</v>
      </c>
      <c r="J293" s="8">
        <v>15365.310000000001</v>
      </c>
      <c r="K293" s="8">
        <v>0</v>
      </c>
      <c r="L293" s="54"/>
      <c r="T293" s="62"/>
      <c r="U293" s="56"/>
    </row>
    <row r="294" spans="1:21" x14ac:dyDescent="0.3">
      <c r="A294" s="7">
        <v>9999</v>
      </c>
      <c r="B294" s="8">
        <v>0</v>
      </c>
      <c r="C294" s="8">
        <v>0</v>
      </c>
      <c r="D294" s="8">
        <v>0</v>
      </c>
      <c r="E294" s="8">
        <v>0</v>
      </c>
      <c r="F294" s="74">
        <v>0</v>
      </c>
      <c r="G294" s="74" t="e">
        <v>#N/A</v>
      </c>
      <c r="H294" s="75" t="e">
        <f t="shared" si="4"/>
        <v>#N/A</v>
      </c>
      <c r="I294" s="8">
        <v>0</v>
      </c>
      <c r="J294" s="8">
        <v>0</v>
      </c>
      <c r="K294" s="51">
        <v>0</v>
      </c>
      <c r="L294" s="55">
        <v>1</v>
      </c>
    </row>
  </sheetData>
  <autoFilter ref="A2:M294" xr:uid="{259F673D-5730-4065-B1B7-4DA977899F5B}"/>
  <mergeCells count="2">
    <mergeCell ref="R3:S9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8509-957F-403E-871E-B17BFB3CAE01}">
  <sheetPr>
    <tabColor rgb="FF66FF99"/>
  </sheetPr>
  <dimension ref="A1:B2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8" sqref="E28"/>
    </sheetView>
  </sheetViews>
  <sheetFormatPr defaultColWidth="9.109375" defaultRowHeight="14.4" x14ac:dyDescent="0.3"/>
  <cols>
    <col min="1" max="1" width="6.33203125" style="3" bestFit="1" customWidth="1"/>
    <col min="2" max="2" width="45.88671875" style="3" bestFit="1" customWidth="1"/>
    <col min="3" max="16384" width="9.109375" style="4"/>
  </cols>
  <sheetData>
    <row r="1" spans="1:2" s="2" customFormat="1" x14ac:dyDescent="0.3">
      <c r="A1" s="1" t="s">
        <v>10</v>
      </c>
      <c r="B1" s="1" t="s">
        <v>0</v>
      </c>
    </row>
    <row r="2" spans="1:2" x14ac:dyDescent="0.3">
      <c r="A2" s="3">
        <v>1001</v>
      </c>
      <c r="B2" s="2" t="s">
        <v>181</v>
      </c>
    </row>
    <row r="3" spans="1:2" x14ac:dyDescent="0.3">
      <c r="A3" s="3">
        <v>1123</v>
      </c>
      <c r="B3" s="2" t="s">
        <v>340</v>
      </c>
    </row>
    <row r="4" spans="1:2" x14ac:dyDescent="0.3">
      <c r="A4" s="3">
        <v>1124</v>
      </c>
      <c r="B4" s="2" t="s">
        <v>44</v>
      </c>
    </row>
    <row r="5" spans="1:2" x14ac:dyDescent="0.3">
      <c r="A5" s="3">
        <v>1127</v>
      </c>
      <c r="B5" s="2" t="s">
        <v>391</v>
      </c>
    </row>
    <row r="6" spans="1:2" x14ac:dyDescent="0.3">
      <c r="A6" s="3">
        <v>1128</v>
      </c>
      <c r="B6" s="2" t="s">
        <v>182</v>
      </c>
    </row>
    <row r="7" spans="1:2" x14ac:dyDescent="0.3">
      <c r="A7" s="3">
        <v>2000</v>
      </c>
      <c r="B7" s="2" t="s">
        <v>183</v>
      </c>
    </row>
    <row r="8" spans="1:2" x14ac:dyDescent="0.3">
      <c r="A8" s="3">
        <v>2002</v>
      </c>
      <c r="B8" s="2" t="s">
        <v>184</v>
      </c>
    </row>
    <row r="9" spans="1:2" x14ac:dyDescent="0.3">
      <c r="A9" s="3">
        <v>2065</v>
      </c>
      <c r="B9" s="2" t="s">
        <v>185</v>
      </c>
    </row>
    <row r="10" spans="1:2" x14ac:dyDescent="0.3">
      <c r="A10" s="3">
        <v>2079</v>
      </c>
      <c r="B10" s="2" t="s">
        <v>186</v>
      </c>
    </row>
    <row r="11" spans="1:2" x14ac:dyDescent="0.3">
      <c r="A11" s="3">
        <v>2088</v>
      </c>
      <c r="B11" s="2" t="s">
        <v>45</v>
      </c>
    </row>
    <row r="12" spans="1:2" x14ac:dyDescent="0.3">
      <c r="A12" s="3">
        <v>2089</v>
      </c>
      <c r="B12" s="2" t="s">
        <v>187</v>
      </c>
    </row>
    <row r="13" spans="1:2" x14ac:dyDescent="0.3">
      <c r="A13" s="3">
        <v>2094</v>
      </c>
      <c r="B13" s="2" t="s">
        <v>46</v>
      </c>
    </row>
    <row r="14" spans="1:2" x14ac:dyDescent="0.3">
      <c r="A14" s="3">
        <v>2095</v>
      </c>
      <c r="B14" s="2" t="s">
        <v>47</v>
      </c>
    </row>
    <row r="15" spans="1:2" x14ac:dyDescent="0.3">
      <c r="A15" s="3">
        <v>2109</v>
      </c>
      <c r="B15" s="2" t="s">
        <v>48</v>
      </c>
    </row>
    <row r="16" spans="1:2" x14ac:dyDescent="0.3">
      <c r="A16" s="3">
        <v>2116</v>
      </c>
      <c r="B16" s="2" t="s">
        <v>49</v>
      </c>
    </row>
    <row r="17" spans="1:2" x14ac:dyDescent="0.3">
      <c r="A17" s="3">
        <v>2120</v>
      </c>
      <c r="B17" s="2" t="s">
        <v>50</v>
      </c>
    </row>
    <row r="18" spans="1:2" x14ac:dyDescent="0.3">
      <c r="A18" s="3">
        <v>2128</v>
      </c>
      <c r="B18" s="2" t="s">
        <v>51</v>
      </c>
    </row>
    <row r="19" spans="1:2" x14ac:dyDescent="0.3">
      <c r="A19" s="3">
        <v>2130</v>
      </c>
      <c r="B19" s="2" t="s">
        <v>52</v>
      </c>
    </row>
    <row r="20" spans="1:2" x14ac:dyDescent="0.3">
      <c r="A20" s="3">
        <v>2132</v>
      </c>
      <c r="B20" s="2" t="s">
        <v>188</v>
      </c>
    </row>
    <row r="21" spans="1:2" x14ac:dyDescent="0.3">
      <c r="A21" s="3">
        <v>2136</v>
      </c>
      <c r="B21" s="2" t="s">
        <v>53</v>
      </c>
    </row>
    <row r="22" spans="1:2" x14ac:dyDescent="0.3">
      <c r="A22" s="3">
        <v>2137</v>
      </c>
      <c r="B22" s="2" t="s">
        <v>54</v>
      </c>
    </row>
    <row r="23" spans="1:2" x14ac:dyDescent="0.3">
      <c r="A23" s="3">
        <v>2138</v>
      </c>
      <c r="B23" s="2" t="s">
        <v>55</v>
      </c>
    </row>
    <row r="24" spans="1:2" x14ac:dyDescent="0.3">
      <c r="A24" s="3">
        <v>2139</v>
      </c>
      <c r="B24" s="2" t="s">
        <v>56</v>
      </c>
    </row>
    <row r="25" spans="1:2" x14ac:dyDescent="0.3">
      <c r="A25" s="3">
        <v>2142</v>
      </c>
      <c r="B25" s="2" t="s">
        <v>57</v>
      </c>
    </row>
    <row r="26" spans="1:2" ht="18.600000000000001" customHeight="1" x14ac:dyDescent="0.3">
      <c r="A26" s="3">
        <v>2147</v>
      </c>
      <c r="B26" s="2" t="s">
        <v>58</v>
      </c>
    </row>
    <row r="27" spans="1:2" x14ac:dyDescent="0.3">
      <c r="A27" s="3">
        <v>2155</v>
      </c>
      <c r="B27" s="2" t="s">
        <v>59</v>
      </c>
    </row>
    <row r="28" spans="1:2" x14ac:dyDescent="0.3">
      <c r="A28" s="3">
        <v>2156</v>
      </c>
      <c r="B28" s="2" t="s">
        <v>60</v>
      </c>
    </row>
    <row r="29" spans="1:2" x14ac:dyDescent="0.3">
      <c r="A29" s="3">
        <v>2161</v>
      </c>
      <c r="B29" s="2" t="s">
        <v>61</v>
      </c>
    </row>
    <row r="30" spans="1:2" x14ac:dyDescent="0.3">
      <c r="A30" s="3">
        <v>2163</v>
      </c>
      <c r="B30" s="2" t="s">
        <v>62</v>
      </c>
    </row>
    <row r="31" spans="1:2" x14ac:dyDescent="0.3">
      <c r="A31" s="3">
        <v>2164</v>
      </c>
      <c r="B31" s="2" t="s">
        <v>63</v>
      </c>
    </row>
    <row r="32" spans="1:2" x14ac:dyDescent="0.3">
      <c r="A32" s="3">
        <v>2165</v>
      </c>
      <c r="B32" s="2" t="s">
        <v>64</v>
      </c>
    </row>
    <row r="33" spans="1:2" x14ac:dyDescent="0.3">
      <c r="A33" s="3">
        <v>2166</v>
      </c>
      <c r="B33" s="2" t="s">
        <v>65</v>
      </c>
    </row>
    <row r="34" spans="1:2" x14ac:dyDescent="0.3">
      <c r="A34" s="3">
        <v>2168</v>
      </c>
      <c r="B34" s="2" t="s">
        <v>66</v>
      </c>
    </row>
    <row r="35" spans="1:2" x14ac:dyDescent="0.3">
      <c r="A35" s="3">
        <v>2169</v>
      </c>
      <c r="B35" s="2" t="s">
        <v>67</v>
      </c>
    </row>
    <row r="36" spans="1:2" x14ac:dyDescent="0.3">
      <c r="A36" s="3">
        <v>2171</v>
      </c>
      <c r="B36" s="2" t="s">
        <v>68</v>
      </c>
    </row>
    <row r="37" spans="1:2" x14ac:dyDescent="0.3">
      <c r="A37" s="3">
        <v>2175</v>
      </c>
      <c r="B37" s="2" t="s">
        <v>69</v>
      </c>
    </row>
    <row r="38" spans="1:2" x14ac:dyDescent="0.3">
      <c r="A38" s="3">
        <v>2176</v>
      </c>
      <c r="B38" s="2" t="s">
        <v>70</v>
      </c>
    </row>
    <row r="39" spans="1:2" x14ac:dyDescent="0.3">
      <c r="A39" s="3">
        <v>2185</v>
      </c>
      <c r="B39" s="2" t="s">
        <v>71</v>
      </c>
    </row>
    <row r="40" spans="1:2" x14ac:dyDescent="0.3">
      <c r="A40" s="3">
        <v>2187</v>
      </c>
      <c r="B40" s="2" t="s">
        <v>72</v>
      </c>
    </row>
    <row r="41" spans="1:2" x14ac:dyDescent="0.3">
      <c r="A41" s="3">
        <v>2188</v>
      </c>
      <c r="B41" s="2" t="s">
        <v>73</v>
      </c>
    </row>
    <row r="42" spans="1:2" x14ac:dyDescent="0.3">
      <c r="A42" s="3">
        <v>2189</v>
      </c>
      <c r="B42" s="2" t="s">
        <v>74</v>
      </c>
    </row>
    <row r="43" spans="1:2" x14ac:dyDescent="0.3">
      <c r="A43" s="3">
        <v>2190</v>
      </c>
      <c r="B43" s="2" t="s">
        <v>75</v>
      </c>
    </row>
    <row r="44" spans="1:2" x14ac:dyDescent="0.3">
      <c r="A44" s="3">
        <v>2192</v>
      </c>
      <c r="B44" s="2" t="s">
        <v>76</v>
      </c>
    </row>
    <row r="45" spans="1:2" x14ac:dyDescent="0.3">
      <c r="A45" s="3">
        <v>2193</v>
      </c>
      <c r="B45" s="2" t="s">
        <v>77</v>
      </c>
    </row>
    <row r="46" spans="1:2" x14ac:dyDescent="0.3">
      <c r="A46" s="3">
        <v>2226</v>
      </c>
      <c r="B46" s="2" t="s">
        <v>78</v>
      </c>
    </row>
    <row r="47" spans="1:2" x14ac:dyDescent="0.3">
      <c r="A47" s="3">
        <v>2227</v>
      </c>
      <c r="B47" s="2" t="s">
        <v>79</v>
      </c>
    </row>
    <row r="48" spans="1:2" x14ac:dyDescent="0.3">
      <c r="A48" s="3">
        <v>2228</v>
      </c>
      <c r="B48" s="2" t="s">
        <v>80</v>
      </c>
    </row>
    <row r="49" spans="1:2" x14ac:dyDescent="0.3">
      <c r="A49" s="3">
        <v>2231</v>
      </c>
      <c r="B49" s="2" t="s">
        <v>81</v>
      </c>
    </row>
    <row r="50" spans="1:2" x14ac:dyDescent="0.3">
      <c r="A50" s="3">
        <v>2239</v>
      </c>
      <c r="B50" s="2" t="s">
        <v>189</v>
      </c>
    </row>
    <row r="51" spans="1:2" x14ac:dyDescent="0.3">
      <c r="A51" s="3">
        <v>2245</v>
      </c>
      <c r="B51" s="2" t="s">
        <v>190</v>
      </c>
    </row>
    <row r="52" spans="1:2" x14ac:dyDescent="0.3">
      <c r="A52" s="3">
        <v>2254</v>
      </c>
      <c r="B52" s="2" t="s">
        <v>82</v>
      </c>
    </row>
    <row r="53" spans="1:2" x14ac:dyDescent="0.3">
      <c r="A53" s="3">
        <v>2258</v>
      </c>
      <c r="B53" s="2" t="s">
        <v>83</v>
      </c>
    </row>
    <row r="54" spans="1:2" x14ac:dyDescent="0.3">
      <c r="A54" s="3">
        <v>2263</v>
      </c>
      <c r="B54" s="2" t="s">
        <v>191</v>
      </c>
    </row>
    <row r="55" spans="1:2" x14ac:dyDescent="0.3">
      <c r="A55" s="3">
        <v>2265</v>
      </c>
      <c r="B55" s="2" t="s">
        <v>84</v>
      </c>
    </row>
    <row r="56" spans="1:2" x14ac:dyDescent="0.3">
      <c r="A56" s="3">
        <v>2268</v>
      </c>
      <c r="B56" s="2" t="s">
        <v>85</v>
      </c>
    </row>
    <row r="57" spans="1:2" x14ac:dyDescent="0.3">
      <c r="A57" s="3">
        <v>2269</v>
      </c>
      <c r="B57" s="2" t="s">
        <v>86</v>
      </c>
    </row>
    <row r="58" spans="1:2" x14ac:dyDescent="0.3">
      <c r="A58" s="3">
        <v>2270</v>
      </c>
      <c r="B58" s="2" t="s">
        <v>87</v>
      </c>
    </row>
    <row r="59" spans="1:2" x14ac:dyDescent="0.3">
      <c r="A59" s="3">
        <v>2275</v>
      </c>
      <c r="B59" s="2" t="s">
        <v>88</v>
      </c>
    </row>
    <row r="60" spans="1:2" x14ac:dyDescent="0.3">
      <c r="A60" s="3">
        <v>2276</v>
      </c>
      <c r="B60" s="2" t="s">
        <v>89</v>
      </c>
    </row>
    <row r="61" spans="1:2" x14ac:dyDescent="0.3">
      <c r="A61" s="3">
        <v>2278</v>
      </c>
      <c r="B61" s="2" t="s">
        <v>192</v>
      </c>
    </row>
    <row r="62" spans="1:2" x14ac:dyDescent="0.3">
      <c r="A62" s="3">
        <v>2279</v>
      </c>
      <c r="B62" s="2" t="s">
        <v>90</v>
      </c>
    </row>
    <row r="63" spans="1:2" x14ac:dyDescent="0.3">
      <c r="A63" s="3">
        <v>2280</v>
      </c>
      <c r="B63" s="2" t="s">
        <v>91</v>
      </c>
    </row>
    <row r="64" spans="1:2" x14ac:dyDescent="0.3">
      <c r="A64" s="3">
        <v>2282</v>
      </c>
      <c r="B64" s="2" t="s">
        <v>92</v>
      </c>
    </row>
    <row r="65" spans="1:2" x14ac:dyDescent="0.3">
      <c r="A65" s="3">
        <v>2285</v>
      </c>
      <c r="B65" s="2" t="s">
        <v>93</v>
      </c>
    </row>
    <row r="66" spans="1:2" x14ac:dyDescent="0.3">
      <c r="A66" s="3">
        <v>2289</v>
      </c>
      <c r="B66" s="2" t="s">
        <v>94</v>
      </c>
    </row>
    <row r="67" spans="1:2" x14ac:dyDescent="0.3">
      <c r="A67" s="3">
        <v>2298</v>
      </c>
      <c r="B67" s="2" t="s">
        <v>95</v>
      </c>
    </row>
    <row r="68" spans="1:2" x14ac:dyDescent="0.3">
      <c r="A68" s="3">
        <v>2300</v>
      </c>
      <c r="B68" s="2" t="s">
        <v>96</v>
      </c>
    </row>
    <row r="69" spans="1:2" x14ac:dyDescent="0.3">
      <c r="A69" s="3">
        <v>2312</v>
      </c>
      <c r="B69" s="2" t="s">
        <v>97</v>
      </c>
    </row>
    <row r="70" spans="1:2" x14ac:dyDescent="0.3">
      <c r="A70" s="3">
        <v>2318</v>
      </c>
      <c r="B70" s="2" t="s">
        <v>98</v>
      </c>
    </row>
    <row r="71" spans="1:2" x14ac:dyDescent="0.3">
      <c r="A71" s="3">
        <v>2320</v>
      </c>
      <c r="B71" s="2" t="s">
        <v>99</v>
      </c>
    </row>
    <row r="72" spans="1:2" x14ac:dyDescent="0.3">
      <c r="A72" s="3">
        <v>2321</v>
      </c>
      <c r="B72" s="2" t="s">
        <v>100</v>
      </c>
    </row>
    <row r="73" spans="1:2" x14ac:dyDescent="0.3">
      <c r="A73" s="3">
        <v>2322</v>
      </c>
      <c r="B73" s="2" t="s">
        <v>101</v>
      </c>
    </row>
    <row r="74" spans="1:2" x14ac:dyDescent="0.3">
      <c r="A74" s="3">
        <v>2326</v>
      </c>
      <c r="B74" s="2" t="s">
        <v>102</v>
      </c>
    </row>
    <row r="75" spans="1:2" x14ac:dyDescent="0.3">
      <c r="A75" s="3">
        <v>2328</v>
      </c>
      <c r="B75" s="2" t="s">
        <v>193</v>
      </c>
    </row>
    <row r="76" spans="1:2" x14ac:dyDescent="0.3">
      <c r="A76" s="3">
        <v>2329</v>
      </c>
      <c r="B76" s="2" t="s">
        <v>194</v>
      </c>
    </row>
    <row r="77" spans="1:2" x14ac:dyDescent="0.3">
      <c r="A77" s="3">
        <v>2340</v>
      </c>
      <c r="B77" s="2" t="s">
        <v>103</v>
      </c>
    </row>
    <row r="78" spans="1:2" x14ac:dyDescent="0.3">
      <c r="A78" s="3">
        <v>2345</v>
      </c>
      <c r="B78" s="2" t="s">
        <v>104</v>
      </c>
    </row>
    <row r="79" spans="1:2" x14ac:dyDescent="0.3">
      <c r="A79" s="3">
        <v>2431</v>
      </c>
      <c r="B79" s="2" t="s">
        <v>105</v>
      </c>
    </row>
    <row r="80" spans="1:2" x14ac:dyDescent="0.3">
      <c r="A80" s="3">
        <v>2434</v>
      </c>
      <c r="B80" s="2" t="s">
        <v>106</v>
      </c>
    </row>
    <row r="81" spans="1:2" x14ac:dyDescent="0.3">
      <c r="A81" s="3">
        <v>2454</v>
      </c>
      <c r="B81" s="2" t="s">
        <v>107</v>
      </c>
    </row>
    <row r="82" spans="1:2" x14ac:dyDescent="0.3">
      <c r="A82" s="3">
        <v>2459</v>
      </c>
      <c r="B82" s="2" t="s">
        <v>108</v>
      </c>
    </row>
    <row r="83" spans="1:2" x14ac:dyDescent="0.3">
      <c r="A83" s="3">
        <v>2465</v>
      </c>
      <c r="B83" s="2" t="s">
        <v>109</v>
      </c>
    </row>
    <row r="84" spans="1:2" x14ac:dyDescent="0.3">
      <c r="A84" s="3">
        <v>2471</v>
      </c>
      <c r="B84" s="2" t="s">
        <v>110</v>
      </c>
    </row>
    <row r="85" spans="1:2" x14ac:dyDescent="0.3">
      <c r="A85" s="3">
        <v>2474</v>
      </c>
      <c r="B85" s="2" t="s">
        <v>195</v>
      </c>
    </row>
    <row r="86" spans="1:2" x14ac:dyDescent="0.3">
      <c r="A86" s="3">
        <v>2482</v>
      </c>
      <c r="B86" s="2" t="s">
        <v>111</v>
      </c>
    </row>
    <row r="87" spans="1:2" x14ac:dyDescent="0.3">
      <c r="A87" s="3">
        <v>2490</v>
      </c>
      <c r="B87" s="2" t="s">
        <v>112</v>
      </c>
    </row>
    <row r="88" spans="1:2" x14ac:dyDescent="0.3">
      <c r="A88" s="3">
        <v>2509</v>
      </c>
      <c r="B88" s="2" t="s">
        <v>113</v>
      </c>
    </row>
    <row r="89" spans="1:2" x14ac:dyDescent="0.3">
      <c r="A89" s="3">
        <v>2510</v>
      </c>
      <c r="B89" s="2" t="s">
        <v>114</v>
      </c>
    </row>
    <row r="90" spans="1:2" x14ac:dyDescent="0.3">
      <c r="A90" s="3">
        <v>2514</v>
      </c>
      <c r="B90" s="2" t="s">
        <v>115</v>
      </c>
    </row>
    <row r="91" spans="1:2" x14ac:dyDescent="0.3">
      <c r="A91" s="3">
        <v>2519</v>
      </c>
      <c r="B91" s="2" t="s">
        <v>116</v>
      </c>
    </row>
    <row r="92" spans="1:2" x14ac:dyDescent="0.3">
      <c r="A92" s="3">
        <v>2520</v>
      </c>
      <c r="B92" s="2" t="s">
        <v>117</v>
      </c>
    </row>
    <row r="93" spans="1:2" x14ac:dyDescent="0.3">
      <c r="A93" s="3">
        <v>2524</v>
      </c>
      <c r="B93" s="2" t="s">
        <v>118</v>
      </c>
    </row>
    <row r="94" spans="1:2" x14ac:dyDescent="0.3">
      <c r="A94" s="3">
        <v>2525</v>
      </c>
      <c r="B94" s="2" t="s">
        <v>119</v>
      </c>
    </row>
    <row r="95" spans="1:2" x14ac:dyDescent="0.3">
      <c r="A95" s="3">
        <v>2530</v>
      </c>
      <c r="B95" s="2" t="s">
        <v>120</v>
      </c>
    </row>
    <row r="96" spans="1:2" x14ac:dyDescent="0.3">
      <c r="A96" s="3">
        <v>2532</v>
      </c>
      <c r="B96" s="2" t="s">
        <v>196</v>
      </c>
    </row>
    <row r="97" spans="1:2" x14ac:dyDescent="0.3">
      <c r="A97" s="3">
        <v>2539</v>
      </c>
      <c r="B97" s="2" t="s">
        <v>121</v>
      </c>
    </row>
    <row r="98" spans="1:2" x14ac:dyDescent="0.3">
      <c r="A98" s="3">
        <v>2545</v>
      </c>
      <c r="B98" s="2" t="s">
        <v>122</v>
      </c>
    </row>
    <row r="99" spans="1:2" x14ac:dyDescent="0.3">
      <c r="A99" s="3">
        <v>2552</v>
      </c>
      <c r="B99" s="2" t="s">
        <v>123</v>
      </c>
    </row>
    <row r="100" spans="1:2" x14ac:dyDescent="0.3">
      <c r="A100" s="3">
        <v>2559</v>
      </c>
      <c r="B100" s="2" t="s">
        <v>124</v>
      </c>
    </row>
    <row r="101" spans="1:2" x14ac:dyDescent="0.3">
      <c r="A101" s="3">
        <v>2562</v>
      </c>
      <c r="B101" s="2" t="s">
        <v>125</v>
      </c>
    </row>
    <row r="102" spans="1:2" x14ac:dyDescent="0.3">
      <c r="A102" s="3">
        <v>2574</v>
      </c>
      <c r="B102" s="2" t="s">
        <v>126</v>
      </c>
    </row>
    <row r="103" spans="1:2" x14ac:dyDescent="0.3">
      <c r="A103" s="3">
        <v>2578</v>
      </c>
      <c r="B103" s="2" t="s">
        <v>127</v>
      </c>
    </row>
    <row r="104" spans="1:2" x14ac:dyDescent="0.3">
      <c r="A104" s="3">
        <v>2586</v>
      </c>
      <c r="B104" s="2" t="s">
        <v>128</v>
      </c>
    </row>
    <row r="105" spans="1:2" x14ac:dyDescent="0.3">
      <c r="A105" s="3">
        <v>2603</v>
      </c>
      <c r="B105" s="2" t="s">
        <v>197</v>
      </c>
    </row>
    <row r="106" spans="1:2" x14ac:dyDescent="0.3">
      <c r="A106" s="3">
        <v>2607</v>
      </c>
      <c r="B106" s="2" t="s">
        <v>129</v>
      </c>
    </row>
    <row r="107" spans="1:2" x14ac:dyDescent="0.3">
      <c r="A107" s="3">
        <v>2615</v>
      </c>
      <c r="B107" s="2" t="s">
        <v>130</v>
      </c>
    </row>
    <row r="108" spans="1:2" x14ac:dyDescent="0.3">
      <c r="A108" s="3">
        <v>2627</v>
      </c>
      <c r="B108" s="2" t="s">
        <v>131</v>
      </c>
    </row>
    <row r="109" spans="1:2" x14ac:dyDescent="0.3">
      <c r="A109" s="3">
        <v>2632</v>
      </c>
      <c r="B109" s="2" t="s">
        <v>132</v>
      </c>
    </row>
    <row r="110" spans="1:2" x14ac:dyDescent="0.3">
      <c r="A110" s="3">
        <v>2643</v>
      </c>
      <c r="B110" s="2" t="s">
        <v>133</v>
      </c>
    </row>
    <row r="111" spans="1:2" x14ac:dyDescent="0.3">
      <c r="A111" s="3">
        <v>2651</v>
      </c>
      <c r="B111" s="2" t="s">
        <v>134</v>
      </c>
    </row>
    <row r="112" spans="1:2" x14ac:dyDescent="0.3">
      <c r="A112" s="3">
        <v>2653</v>
      </c>
      <c r="B112" s="2" t="s">
        <v>135</v>
      </c>
    </row>
    <row r="113" spans="1:2" x14ac:dyDescent="0.3">
      <c r="A113" s="3">
        <v>2662</v>
      </c>
      <c r="B113" s="2" t="s">
        <v>136</v>
      </c>
    </row>
    <row r="114" spans="1:2" x14ac:dyDescent="0.3">
      <c r="A114" s="3">
        <v>2674</v>
      </c>
      <c r="B114" s="2" t="s">
        <v>137</v>
      </c>
    </row>
    <row r="115" spans="1:2" x14ac:dyDescent="0.3">
      <c r="A115" s="3">
        <v>2680</v>
      </c>
      <c r="B115" s="2" t="s">
        <v>138</v>
      </c>
    </row>
    <row r="116" spans="1:2" x14ac:dyDescent="0.3">
      <c r="A116" s="3">
        <v>2682</v>
      </c>
      <c r="B116" s="2" t="s">
        <v>139</v>
      </c>
    </row>
    <row r="117" spans="1:2" x14ac:dyDescent="0.3">
      <c r="A117" s="3">
        <v>2689</v>
      </c>
      <c r="B117" s="2" t="s">
        <v>198</v>
      </c>
    </row>
    <row r="118" spans="1:2" x14ac:dyDescent="0.3">
      <c r="A118" s="3">
        <v>3010</v>
      </c>
      <c r="B118" s="2" t="s">
        <v>199</v>
      </c>
    </row>
    <row r="119" spans="1:2" x14ac:dyDescent="0.3">
      <c r="A119" s="3">
        <v>3015</v>
      </c>
      <c r="B119" s="2" t="s">
        <v>200</v>
      </c>
    </row>
    <row r="120" spans="1:2" x14ac:dyDescent="0.3">
      <c r="A120" s="3">
        <v>3022</v>
      </c>
      <c r="B120" s="2" t="s">
        <v>201</v>
      </c>
    </row>
    <row r="121" spans="1:2" x14ac:dyDescent="0.3">
      <c r="A121" s="3">
        <v>3023</v>
      </c>
      <c r="B121" s="2" t="s">
        <v>202</v>
      </c>
    </row>
    <row r="122" spans="1:2" x14ac:dyDescent="0.3">
      <c r="A122" s="3">
        <v>3027</v>
      </c>
      <c r="B122" s="2" t="s">
        <v>203</v>
      </c>
    </row>
    <row r="123" spans="1:2" x14ac:dyDescent="0.3">
      <c r="A123" s="3">
        <v>3029</v>
      </c>
      <c r="B123" s="2" t="s">
        <v>204</v>
      </c>
    </row>
    <row r="124" spans="1:2" x14ac:dyDescent="0.3">
      <c r="A124" s="3">
        <v>3032</v>
      </c>
      <c r="B124" s="2" t="s">
        <v>205</v>
      </c>
    </row>
    <row r="125" spans="1:2" x14ac:dyDescent="0.3">
      <c r="A125" s="3">
        <v>3033</v>
      </c>
      <c r="B125" s="2" t="s">
        <v>206</v>
      </c>
    </row>
    <row r="126" spans="1:2" x14ac:dyDescent="0.3">
      <c r="A126" s="3">
        <v>3034</v>
      </c>
      <c r="B126" s="2" t="s">
        <v>207</v>
      </c>
    </row>
    <row r="127" spans="1:2" x14ac:dyDescent="0.3">
      <c r="A127" s="3">
        <v>3037</v>
      </c>
      <c r="B127" s="2" t="s">
        <v>208</v>
      </c>
    </row>
    <row r="128" spans="1:2" x14ac:dyDescent="0.3">
      <c r="A128" s="3">
        <v>3042</v>
      </c>
      <c r="B128" s="2" t="s">
        <v>209</v>
      </c>
    </row>
    <row r="129" spans="1:2" x14ac:dyDescent="0.3">
      <c r="A129" s="3">
        <v>3043</v>
      </c>
      <c r="B129" s="2" t="s">
        <v>210</v>
      </c>
    </row>
    <row r="130" spans="1:2" x14ac:dyDescent="0.3">
      <c r="A130" s="3">
        <v>3050</v>
      </c>
      <c r="B130" s="2" t="s">
        <v>211</v>
      </c>
    </row>
    <row r="131" spans="1:2" x14ac:dyDescent="0.3">
      <c r="A131" s="3">
        <v>3052</v>
      </c>
      <c r="B131" s="2" t="s">
        <v>212</v>
      </c>
    </row>
    <row r="132" spans="1:2" x14ac:dyDescent="0.3">
      <c r="A132" s="3">
        <v>3053</v>
      </c>
      <c r="B132" s="2" t="s">
        <v>213</v>
      </c>
    </row>
    <row r="133" spans="1:2" x14ac:dyDescent="0.3">
      <c r="A133" s="3">
        <v>3054</v>
      </c>
      <c r="B133" s="2" t="s">
        <v>214</v>
      </c>
    </row>
    <row r="134" spans="1:2" x14ac:dyDescent="0.3">
      <c r="A134" s="3">
        <v>3055</v>
      </c>
      <c r="B134" s="2" t="s">
        <v>215</v>
      </c>
    </row>
    <row r="135" spans="1:2" x14ac:dyDescent="0.3">
      <c r="A135" s="3">
        <v>3057</v>
      </c>
      <c r="B135" s="2" t="s">
        <v>216</v>
      </c>
    </row>
    <row r="136" spans="1:2" x14ac:dyDescent="0.3">
      <c r="A136" s="3">
        <v>3061</v>
      </c>
      <c r="B136" s="2" t="s">
        <v>217</v>
      </c>
    </row>
    <row r="137" spans="1:2" x14ac:dyDescent="0.3">
      <c r="A137" s="3">
        <v>3062</v>
      </c>
      <c r="B137" s="2" t="s">
        <v>218</v>
      </c>
    </row>
    <row r="138" spans="1:2" x14ac:dyDescent="0.3">
      <c r="A138" s="3">
        <v>3067</v>
      </c>
      <c r="B138" s="2" t="s">
        <v>219</v>
      </c>
    </row>
    <row r="139" spans="1:2" x14ac:dyDescent="0.3">
      <c r="A139" s="3">
        <v>3069</v>
      </c>
      <c r="B139" s="2" t="s">
        <v>220</v>
      </c>
    </row>
    <row r="140" spans="1:2" x14ac:dyDescent="0.3">
      <c r="A140" s="3">
        <v>3072</v>
      </c>
      <c r="B140" s="2" t="s">
        <v>221</v>
      </c>
    </row>
    <row r="141" spans="1:2" x14ac:dyDescent="0.3">
      <c r="A141" s="3">
        <v>3073</v>
      </c>
      <c r="B141" s="2" t="s">
        <v>222</v>
      </c>
    </row>
    <row r="142" spans="1:2" x14ac:dyDescent="0.3">
      <c r="A142" s="3">
        <v>3081</v>
      </c>
      <c r="B142" s="2" t="s">
        <v>223</v>
      </c>
    </row>
    <row r="143" spans="1:2" x14ac:dyDescent="0.3">
      <c r="A143" s="3">
        <v>3082</v>
      </c>
      <c r="B143" s="2" t="s">
        <v>224</v>
      </c>
    </row>
    <row r="144" spans="1:2" x14ac:dyDescent="0.3">
      <c r="A144" s="3">
        <v>3083</v>
      </c>
      <c r="B144" s="2" t="s">
        <v>225</v>
      </c>
    </row>
    <row r="145" spans="1:2" x14ac:dyDescent="0.3">
      <c r="A145" s="3">
        <v>3084</v>
      </c>
      <c r="B145" s="2" t="s">
        <v>226</v>
      </c>
    </row>
    <row r="146" spans="1:2" x14ac:dyDescent="0.3">
      <c r="A146" s="3">
        <v>3088</v>
      </c>
      <c r="B146" s="2" t="s">
        <v>227</v>
      </c>
    </row>
    <row r="147" spans="1:2" x14ac:dyDescent="0.3">
      <c r="A147" s="3">
        <v>3089</v>
      </c>
      <c r="B147" s="2" t="s">
        <v>228</v>
      </c>
    </row>
    <row r="148" spans="1:2" x14ac:dyDescent="0.3">
      <c r="A148" s="3">
        <v>3090</v>
      </c>
      <c r="B148" s="2" t="s">
        <v>229</v>
      </c>
    </row>
    <row r="149" spans="1:2" x14ac:dyDescent="0.3">
      <c r="A149" s="3">
        <v>3091</v>
      </c>
      <c r="B149" s="2" t="s">
        <v>230</v>
      </c>
    </row>
    <row r="150" spans="1:2" x14ac:dyDescent="0.3">
      <c r="A150" s="3">
        <v>3092</v>
      </c>
      <c r="B150" s="2" t="s">
        <v>231</v>
      </c>
    </row>
    <row r="151" spans="1:2" x14ac:dyDescent="0.3">
      <c r="A151" s="3">
        <v>3108</v>
      </c>
      <c r="B151" s="2" t="s">
        <v>232</v>
      </c>
    </row>
    <row r="152" spans="1:2" x14ac:dyDescent="0.3">
      <c r="A152" s="3">
        <v>3109</v>
      </c>
      <c r="B152" s="2" t="s">
        <v>233</v>
      </c>
    </row>
    <row r="153" spans="1:2" x14ac:dyDescent="0.3">
      <c r="A153" s="3">
        <v>3111</v>
      </c>
      <c r="B153" s="2" t="s">
        <v>234</v>
      </c>
    </row>
    <row r="154" spans="1:2" x14ac:dyDescent="0.3">
      <c r="A154" s="3">
        <v>3117</v>
      </c>
      <c r="B154" s="2" t="s">
        <v>235</v>
      </c>
    </row>
    <row r="155" spans="1:2" x14ac:dyDescent="0.3">
      <c r="A155" s="3">
        <v>3120</v>
      </c>
      <c r="B155" s="2" t="s">
        <v>236</v>
      </c>
    </row>
    <row r="156" spans="1:2" x14ac:dyDescent="0.3">
      <c r="A156" s="3">
        <v>3122</v>
      </c>
      <c r="B156" s="2" t="s">
        <v>237</v>
      </c>
    </row>
    <row r="157" spans="1:2" x14ac:dyDescent="0.3">
      <c r="A157" s="3">
        <v>3123</v>
      </c>
      <c r="B157" s="2" t="s">
        <v>238</v>
      </c>
    </row>
    <row r="158" spans="1:2" x14ac:dyDescent="0.3">
      <c r="A158" s="3">
        <v>3126</v>
      </c>
      <c r="B158" s="2" t="s">
        <v>239</v>
      </c>
    </row>
    <row r="159" spans="1:2" x14ac:dyDescent="0.3">
      <c r="A159" s="3">
        <v>3129</v>
      </c>
      <c r="B159" s="2" t="s">
        <v>240</v>
      </c>
    </row>
    <row r="160" spans="1:2" x14ac:dyDescent="0.3">
      <c r="A160" s="3">
        <v>3130</v>
      </c>
      <c r="B160" s="2" t="s">
        <v>241</v>
      </c>
    </row>
    <row r="161" spans="1:2" x14ac:dyDescent="0.3">
      <c r="A161" s="3">
        <v>3136</v>
      </c>
      <c r="B161" s="2" t="s">
        <v>242</v>
      </c>
    </row>
    <row r="162" spans="1:2" x14ac:dyDescent="0.3">
      <c r="A162" s="3">
        <v>3137</v>
      </c>
      <c r="B162" s="2" t="s">
        <v>243</v>
      </c>
    </row>
    <row r="163" spans="1:2" x14ac:dyDescent="0.3">
      <c r="A163" s="3">
        <v>3138</v>
      </c>
      <c r="B163" s="2" t="s">
        <v>244</v>
      </c>
    </row>
    <row r="164" spans="1:2" x14ac:dyDescent="0.3">
      <c r="A164" s="3">
        <v>3139</v>
      </c>
      <c r="B164" s="2" t="s">
        <v>245</v>
      </c>
    </row>
    <row r="165" spans="1:2" x14ac:dyDescent="0.3">
      <c r="A165" s="3">
        <v>3145</v>
      </c>
      <c r="B165" s="2" t="s">
        <v>246</v>
      </c>
    </row>
    <row r="166" spans="1:2" x14ac:dyDescent="0.3">
      <c r="A166" s="3">
        <v>3146</v>
      </c>
      <c r="B166" s="2" t="s">
        <v>247</v>
      </c>
    </row>
    <row r="167" spans="1:2" x14ac:dyDescent="0.3">
      <c r="A167" s="3">
        <v>3149</v>
      </c>
      <c r="B167" s="2" t="s">
        <v>248</v>
      </c>
    </row>
    <row r="168" spans="1:2" x14ac:dyDescent="0.3">
      <c r="A168" s="3">
        <v>3150</v>
      </c>
      <c r="B168" s="2" t="s">
        <v>249</v>
      </c>
    </row>
    <row r="169" spans="1:2" x14ac:dyDescent="0.3">
      <c r="A169" s="3">
        <v>3153</v>
      </c>
      <c r="B169" s="2" t="s">
        <v>250</v>
      </c>
    </row>
    <row r="170" spans="1:2" x14ac:dyDescent="0.3">
      <c r="A170" s="3">
        <v>3154</v>
      </c>
      <c r="B170" s="2" t="s">
        <v>251</v>
      </c>
    </row>
    <row r="171" spans="1:2" x14ac:dyDescent="0.3">
      <c r="A171" s="3">
        <v>3155</v>
      </c>
      <c r="B171" s="2" t="s">
        <v>252</v>
      </c>
    </row>
    <row r="172" spans="1:2" x14ac:dyDescent="0.3">
      <c r="A172" s="3">
        <v>3158</v>
      </c>
      <c r="B172" s="2" t="s">
        <v>253</v>
      </c>
    </row>
    <row r="173" spans="1:2" x14ac:dyDescent="0.3">
      <c r="A173" s="3">
        <v>3159</v>
      </c>
      <c r="B173" s="2" t="s">
        <v>254</v>
      </c>
    </row>
    <row r="174" spans="1:2" x14ac:dyDescent="0.3">
      <c r="A174" s="3">
        <v>3160</v>
      </c>
      <c r="B174" s="2" t="s">
        <v>255</v>
      </c>
    </row>
    <row r="175" spans="1:2" x14ac:dyDescent="0.3">
      <c r="A175" s="3">
        <v>3167</v>
      </c>
      <c r="B175" s="2" t="s">
        <v>256</v>
      </c>
    </row>
    <row r="176" spans="1:2" x14ac:dyDescent="0.3">
      <c r="A176" s="3">
        <v>3168</v>
      </c>
      <c r="B176" s="2" t="s">
        <v>257</v>
      </c>
    </row>
    <row r="177" spans="1:2" x14ac:dyDescent="0.3">
      <c r="A177" s="3">
        <v>3169</v>
      </c>
      <c r="B177" s="2" t="s">
        <v>258</v>
      </c>
    </row>
    <row r="178" spans="1:2" x14ac:dyDescent="0.3">
      <c r="A178" s="3">
        <v>3171</v>
      </c>
      <c r="B178" s="2" t="s">
        <v>259</v>
      </c>
    </row>
    <row r="179" spans="1:2" x14ac:dyDescent="0.3">
      <c r="A179" s="3">
        <v>3175</v>
      </c>
      <c r="B179" s="2" t="s">
        <v>260</v>
      </c>
    </row>
    <row r="180" spans="1:2" x14ac:dyDescent="0.3">
      <c r="A180" s="3">
        <v>3178</v>
      </c>
      <c r="B180" s="2" t="s">
        <v>261</v>
      </c>
    </row>
    <row r="181" spans="1:2" x14ac:dyDescent="0.3">
      <c r="A181" s="3">
        <v>3179</v>
      </c>
      <c r="B181" s="2" t="s">
        <v>262</v>
      </c>
    </row>
    <row r="182" spans="1:2" x14ac:dyDescent="0.3">
      <c r="A182" s="3">
        <v>3181</v>
      </c>
      <c r="B182" s="2" t="s">
        <v>263</v>
      </c>
    </row>
    <row r="183" spans="1:2" x14ac:dyDescent="0.3">
      <c r="A183" s="3">
        <v>3182</v>
      </c>
      <c r="B183" s="2" t="s">
        <v>264</v>
      </c>
    </row>
    <row r="184" spans="1:2" x14ac:dyDescent="0.3">
      <c r="A184" s="3">
        <v>3183</v>
      </c>
      <c r="B184" s="2" t="s">
        <v>265</v>
      </c>
    </row>
    <row r="185" spans="1:2" x14ac:dyDescent="0.3">
      <c r="A185" s="3">
        <v>3186</v>
      </c>
      <c r="B185" s="2" t="s">
        <v>266</v>
      </c>
    </row>
    <row r="186" spans="1:2" x14ac:dyDescent="0.3">
      <c r="A186" s="3">
        <v>3198</v>
      </c>
      <c r="B186" s="2" t="s">
        <v>267</v>
      </c>
    </row>
    <row r="187" spans="1:2" x14ac:dyDescent="0.3">
      <c r="A187" s="3">
        <v>3199</v>
      </c>
      <c r="B187" s="2" t="s">
        <v>268</v>
      </c>
    </row>
    <row r="188" spans="1:2" x14ac:dyDescent="0.3">
      <c r="A188" s="3">
        <v>3201</v>
      </c>
      <c r="B188" s="2" t="s">
        <v>269</v>
      </c>
    </row>
    <row r="189" spans="1:2" x14ac:dyDescent="0.3">
      <c r="A189" s="3">
        <v>3282</v>
      </c>
      <c r="B189" s="2" t="s">
        <v>392</v>
      </c>
    </row>
    <row r="190" spans="1:2" x14ac:dyDescent="0.3">
      <c r="A190" s="3">
        <v>3284</v>
      </c>
      <c r="B190" s="2" t="s">
        <v>140</v>
      </c>
    </row>
    <row r="191" spans="1:2" x14ac:dyDescent="0.3">
      <c r="A191" s="3">
        <v>3289</v>
      </c>
      <c r="B191" s="2" t="s">
        <v>270</v>
      </c>
    </row>
    <row r="192" spans="1:2" x14ac:dyDescent="0.3">
      <c r="A192" s="3">
        <v>3294</v>
      </c>
      <c r="B192" s="2" t="s">
        <v>271</v>
      </c>
    </row>
    <row r="193" spans="1:2" x14ac:dyDescent="0.3">
      <c r="A193" s="3">
        <v>3295</v>
      </c>
      <c r="B193" s="2" t="s">
        <v>272</v>
      </c>
    </row>
    <row r="194" spans="1:2" x14ac:dyDescent="0.3">
      <c r="A194" s="3">
        <v>3296</v>
      </c>
      <c r="B194" s="2" t="s">
        <v>273</v>
      </c>
    </row>
    <row r="195" spans="1:2" x14ac:dyDescent="0.3">
      <c r="A195" s="3">
        <v>3297</v>
      </c>
      <c r="B195" s="2" t="s">
        <v>274</v>
      </c>
    </row>
    <row r="196" spans="1:2" x14ac:dyDescent="0.3">
      <c r="A196" s="3">
        <v>3298</v>
      </c>
      <c r="B196" s="2" t="s">
        <v>275</v>
      </c>
    </row>
    <row r="197" spans="1:2" x14ac:dyDescent="0.3">
      <c r="A197" s="3">
        <v>3299</v>
      </c>
      <c r="B197" s="2" t="s">
        <v>141</v>
      </c>
    </row>
    <row r="198" spans="1:2" x14ac:dyDescent="0.3">
      <c r="A198" s="3">
        <v>3303</v>
      </c>
      <c r="B198" s="2" t="s">
        <v>276</v>
      </c>
    </row>
    <row r="199" spans="1:2" x14ac:dyDescent="0.3">
      <c r="A199" s="3">
        <v>3307</v>
      </c>
      <c r="B199" s="2" t="s">
        <v>277</v>
      </c>
    </row>
    <row r="200" spans="1:2" x14ac:dyDescent="0.3">
      <c r="A200" s="3">
        <v>3308</v>
      </c>
      <c r="B200" s="2" t="s">
        <v>278</v>
      </c>
    </row>
    <row r="201" spans="1:2" x14ac:dyDescent="0.3">
      <c r="A201" s="3">
        <v>3309</v>
      </c>
      <c r="B201" s="2" t="s">
        <v>279</v>
      </c>
    </row>
    <row r="202" spans="1:2" x14ac:dyDescent="0.3">
      <c r="A202" s="3">
        <v>3312</v>
      </c>
      <c r="B202" s="2" t="s">
        <v>280</v>
      </c>
    </row>
    <row r="203" spans="1:2" x14ac:dyDescent="0.3">
      <c r="A203" s="3">
        <v>3314</v>
      </c>
      <c r="B203" s="2" t="s">
        <v>281</v>
      </c>
    </row>
    <row r="204" spans="1:2" x14ac:dyDescent="0.3">
      <c r="A204" s="3">
        <v>3317</v>
      </c>
      <c r="B204" s="2" t="s">
        <v>282</v>
      </c>
    </row>
    <row r="205" spans="1:2" x14ac:dyDescent="0.3">
      <c r="A205" s="3">
        <v>3318</v>
      </c>
      <c r="B205" s="2" t="s">
        <v>283</v>
      </c>
    </row>
    <row r="206" spans="1:2" x14ac:dyDescent="0.3">
      <c r="A206" s="3">
        <v>3320</v>
      </c>
      <c r="B206" s="2" t="s">
        <v>284</v>
      </c>
    </row>
    <row r="207" spans="1:2" x14ac:dyDescent="0.3">
      <c r="A207" s="3">
        <v>3322</v>
      </c>
      <c r="B207" s="2" t="s">
        <v>285</v>
      </c>
    </row>
    <row r="208" spans="1:2" x14ac:dyDescent="0.3">
      <c r="A208" s="3">
        <v>3323</v>
      </c>
      <c r="B208" s="2" t="s">
        <v>286</v>
      </c>
    </row>
    <row r="209" spans="1:2" x14ac:dyDescent="0.3">
      <c r="A209" s="3">
        <v>3325</v>
      </c>
      <c r="B209" s="2" t="s">
        <v>287</v>
      </c>
    </row>
    <row r="210" spans="1:2" x14ac:dyDescent="0.3">
      <c r="A210" s="3">
        <v>3328</v>
      </c>
      <c r="B210" s="2" t="s">
        <v>288</v>
      </c>
    </row>
    <row r="211" spans="1:2" x14ac:dyDescent="0.3">
      <c r="A211" s="3">
        <v>3332</v>
      </c>
      <c r="B211" s="2" t="s">
        <v>289</v>
      </c>
    </row>
    <row r="212" spans="1:2" x14ac:dyDescent="0.3">
      <c r="A212" s="3">
        <v>3337</v>
      </c>
      <c r="B212" s="2" t="s">
        <v>290</v>
      </c>
    </row>
    <row r="213" spans="1:2" x14ac:dyDescent="0.3">
      <c r="A213" s="3">
        <v>3338</v>
      </c>
      <c r="B213" s="2" t="s">
        <v>291</v>
      </c>
    </row>
    <row r="214" spans="1:2" x14ac:dyDescent="0.3">
      <c r="A214" s="3">
        <v>3339</v>
      </c>
      <c r="B214" s="2" t="s">
        <v>292</v>
      </c>
    </row>
    <row r="215" spans="1:2" x14ac:dyDescent="0.3">
      <c r="A215" s="3">
        <v>3340</v>
      </c>
      <c r="B215" s="2" t="s">
        <v>293</v>
      </c>
    </row>
    <row r="216" spans="1:2" x14ac:dyDescent="0.3">
      <c r="A216" s="3">
        <v>3346</v>
      </c>
      <c r="B216" s="2" t="s">
        <v>294</v>
      </c>
    </row>
    <row r="217" spans="1:2" x14ac:dyDescent="0.3">
      <c r="A217" s="3">
        <v>3347</v>
      </c>
      <c r="B217" s="2" t="s">
        <v>295</v>
      </c>
    </row>
    <row r="218" spans="1:2" x14ac:dyDescent="0.3">
      <c r="A218" s="3">
        <v>3350</v>
      </c>
      <c r="B218" s="2" t="s">
        <v>296</v>
      </c>
    </row>
    <row r="219" spans="1:2" x14ac:dyDescent="0.3">
      <c r="A219" s="3">
        <v>3351</v>
      </c>
      <c r="B219" s="2" t="s">
        <v>297</v>
      </c>
    </row>
    <row r="220" spans="1:2" x14ac:dyDescent="0.3">
      <c r="A220" s="3">
        <v>3356</v>
      </c>
      <c r="B220" s="2" t="s">
        <v>298</v>
      </c>
    </row>
    <row r="221" spans="1:2" x14ac:dyDescent="0.3">
      <c r="A221" s="3">
        <v>3360</v>
      </c>
      <c r="B221" s="2" t="s">
        <v>299</v>
      </c>
    </row>
    <row r="222" spans="1:2" x14ac:dyDescent="0.3">
      <c r="A222" s="3">
        <v>3364</v>
      </c>
      <c r="B222" s="2" t="s">
        <v>300</v>
      </c>
    </row>
    <row r="223" spans="1:2" x14ac:dyDescent="0.3">
      <c r="A223" s="3">
        <v>3373</v>
      </c>
      <c r="B223" s="2" t="s">
        <v>301</v>
      </c>
    </row>
    <row r="224" spans="1:2" x14ac:dyDescent="0.3">
      <c r="A224" s="3">
        <v>3722</v>
      </c>
      <c r="B224" s="2" t="s">
        <v>302</v>
      </c>
    </row>
    <row r="225" spans="1:2" x14ac:dyDescent="0.3">
      <c r="A225" s="3">
        <v>3728</v>
      </c>
      <c r="B225" s="2" t="s">
        <v>303</v>
      </c>
    </row>
    <row r="226" spans="1:2" x14ac:dyDescent="0.3">
      <c r="A226" s="3">
        <v>3733</v>
      </c>
      <c r="B226" s="2" t="s">
        <v>304</v>
      </c>
    </row>
    <row r="227" spans="1:2" x14ac:dyDescent="0.3">
      <c r="A227" s="3">
        <v>3749</v>
      </c>
      <c r="B227" s="2" t="s">
        <v>305</v>
      </c>
    </row>
    <row r="228" spans="1:2" x14ac:dyDescent="0.3">
      <c r="A228" s="3">
        <v>3893</v>
      </c>
      <c r="B228" s="2" t="s">
        <v>142</v>
      </c>
    </row>
    <row r="229" spans="1:2" x14ac:dyDescent="0.3">
      <c r="A229" s="3">
        <v>3896</v>
      </c>
      <c r="B229" s="2" t="s">
        <v>143</v>
      </c>
    </row>
    <row r="230" spans="1:2" x14ac:dyDescent="0.3">
      <c r="A230" s="3">
        <v>3898</v>
      </c>
      <c r="B230" s="2" t="s">
        <v>306</v>
      </c>
    </row>
    <row r="231" spans="1:2" x14ac:dyDescent="0.3">
      <c r="A231" s="3">
        <v>3902</v>
      </c>
      <c r="B231" s="2" t="s">
        <v>307</v>
      </c>
    </row>
    <row r="232" spans="1:2" x14ac:dyDescent="0.3">
      <c r="A232" s="3">
        <v>3904</v>
      </c>
      <c r="B232" s="2" t="s">
        <v>308</v>
      </c>
    </row>
    <row r="233" spans="1:2" x14ac:dyDescent="0.3">
      <c r="A233" s="3">
        <v>3906</v>
      </c>
      <c r="B233" s="2" t="s">
        <v>309</v>
      </c>
    </row>
    <row r="234" spans="1:2" x14ac:dyDescent="0.3">
      <c r="A234" s="3">
        <v>3907</v>
      </c>
      <c r="B234" s="2" t="s">
        <v>144</v>
      </c>
    </row>
    <row r="235" spans="1:2" x14ac:dyDescent="0.3">
      <c r="A235" s="3">
        <v>3909</v>
      </c>
      <c r="B235" s="2" t="s">
        <v>310</v>
      </c>
    </row>
    <row r="236" spans="1:2" x14ac:dyDescent="0.3">
      <c r="A236" s="3">
        <v>3910</v>
      </c>
      <c r="B236" s="2" t="s">
        <v>145</v>
      </c>
    </row>
    <row r="237" spans="1:2" x14ac:dyDescent="0.3">
      <c r="A237" s="3">
        <v>3916</v>
      </c>
      <c r="B237" s="2" t="s">
        <v>146</v>
      </c>
    </row>
    <row r="238" spans="1:2" x14ac:dyDescent="0.3">
      <c r="A238" s="3">
        <v>3917</v>
      </c>
      <c r="B238" s="2" t="s">
        <v>311</v>
      </c>
    </row>
    <row r="239" spans="1:2" x14ac:dyDescent="0.3">
      <c r="A239" s="3">
        <v>3920</v>
      </c>
      <c r="B239" s="2" t="s">
        <v>312</v>
      </c>
    </row>
    <row r="240" spans="1:2" x14ac:dyDescent="0.3">
      <c r="A240" s="3">
        <v>4026</v>
      </c>
      <c r="B240" s="2" t="s">
        <v>393</v>
      </c>
    </row>
    <row r="241" spans="1:2" x14ac:dyDescent="0.3">
      <c r="A241" s="3">
        <v>4040</v>
      </c>
      <c r="B241" s="2" t="s">
        <v>313</v>
      </c>
    </row>
    <row r="242" spans="1:2" x14ac:dyDescent="0.3">
      <c r="A242" s="3">
        <v>4043</v>
      </c>
      <c r="B242" s="2" t="s">
        <v>314</v>
      </c>
    </row>
    <row r="243" spans="1:2" x14ac:dyDescent="0.3">
      <c r="A243" s="3">
        <v>4045</v>
      </c>
      <c r="B243" s="2" t="s">
        <v>19</v>
      </c>
    </row>
    <row r="244" spans="1:2" x14ac:dyDescent="0.3">
      <c r="A244" s="3">
        <v>4109</v>
      </c>
      <c r="B244" s="2" t="s">
        <v>147</v>
      </c>
    </row>
    <row r="245" spans="1:2" x14ac:dyDescent="0.3">
      <c r="A245" s="3">
        <v>4522</v>
      </c>
      <c r="B245" s="2" t="s">
        <v>315</v>
      </c>
    </row>
    <row r="246" spans="1:2" x14ac:dyDescent="0.3">
      <c r="A246" s="3">
        <v>4523</v>
      </c>
      <c r="B246" t="s">
        <v>148</v>
      </c>
    </row>
    <row r="247" spans="1:2" x14ac:dyDescent="0.3">
      <c r="A247" s="3">
        <v>4534</v>
      </c>
      <c r="B247" s="2" t="s">
        <v>316</v>
      </c>
    </row>
    <row r="248" spans="1:2" x14ac:dyDescent="0.3">
      <c r="A248" s="3">
        <v>4622</v>
      </c>
      <c r="B248" s="2" t="s">
        <v>317</v>
      </c>
    </row>
    <row r="249" spans="1:2" x14ac:dyDescent="0.3">
      <c r="A249" s="3">
        <v>5200</v>
      </c>
      <c r="B249" s="2" t="s">
        <v>318</v>
      </c>
    </row>
    <row r="250" spans="1:2" x14ac:dyDescent="0.3">
      <c r="A250" s="3">
        <v>5201</v>
      </c>
      <c r="B250" s="2" t="s">
        <v>149</v>
      </c>
    </row>
    <row r="251" spans="1:2" x14ac:dyDescent="0.3">
      <c r="A251" s="3">
        <v>5203</v>
      </c>
      <c r="B251" s="2" t="s">
        <v>150</v>
      </c>
    </row>
    <row r="252" spans="1:2" x14ac:dyDescent="0.3">
      <c r="A252" s="3">
        <v>5206</v>
      </c>
      <c r="B252" s="2" t="s">
        <v>151</v>
      </c>
    </row>
    <row r="253" spans="1:2" x14ac:dyDescent="0.3">
      <c r="A253" s="3">
        <v>5207</v>
      </c>
      <c r="B253" s="2" t="s">
        <v>319</v>
      </c>
    </row>
    <row r="254" spans="1:2" x14ac:dyDescent="0.3">
      <c r="A254" s="3">
        <v>5212</v>
      </c>
      <c r="B254" s="2" t="s">
        <v>152</v>
      </c>
    </row>
    <row r="255" spans="1:2" x14ac:dyDescent="0.3">
      <c r="A255" s="3">
        <v>5213</v>
      </c>
      <c r="B255" s="2" t="s">
        <v>320</v>
      </c>
    </row>
    <row r="256" spans="1:2" x14ac:dyDescent="0.3">
      <c r="A256" s="3">
        <v>5218</v>
      </c>
      <c r="B256" s="2" t="s">
        <v>153</v>
      </c>
    </row>
    <row r="257" spans="1:2" x14ac:dyDescent="0.3">
      <c r="A257" s="3">
        <v>5221</v>
      </c>
      <c r="B257" s="2" t="s">
        <v>154</v>
      </c>
    </row>
    <row r="258" spans="1:2" x14ac:dyDescent="0.3">
      <c r="A258" s="3">
        <v>5223</v>
      </c>
      <c r="B258" s="2" t="s">
        <v>321</v>
      </c>
    </row>
    <row r="259" spans="1:2" x14ac:dyDescent="0.3">
      <c r="A259" s="3">
        <v>5225</v>
      </c>
      <c r="B259" s="2" t="s">
        <v>155</v>
      </c>
    </row>
    <row r="260" spans="1:2" x14ac:dyDescent="0.3">
      <c r="A260" s="3">
        <v>5226</v>
      </c>
      <c r="B260" s="2" t="s">
        <v>156</v>
      </c>
    </row>
    <row r="261" spans="1:2" x14ac:dyDescent="0.3">
      <c r="A261" s="3">
        <v>5407</v>
      </c>
      <c r="B261" s="2" t="s">
        <v>157</v>
      </c>
    </row>
    <row r="262" spans="1:2" x14ac:dyDescent="0.3">
      <c r="A262" s="3">
        <v>5412</v>
      </c>
      <c r="B262" s="2" t="s">
        <v>322</v>
      </c>
    </row>
    <row r="263" spans="1:2" x14ac:dyDescent="0.3">
      <c r="A263" s="3">
        <v>5425</v>
      </c>
      <c r="B263" s="2" t="s">
        <v>323</v>
      </c>
    </row>
    <row r="264" spans="1:2" x14ac:dyDescent="0.3">
      <c r="A264" s="3">
        <v>5426</v>
      </c>
      <c r="B264" s="2" t="s">
        <v>324</v>
      </c>
    </row>
    <row r="265" spans="1:2" x14ac:dyDescent="0.3">
      <c r="A265" s="3">
        <v>5447</v>
      </c>
      <c r="B265" s="2" t="s">
        <v>325</v>
      </c>
    </row>
    <row r="266" spans="1:2" x14ac:dyDescent="0.3">
      <c r="A266" s="3">
        <v>5456</v>
      </c>
      <c r="B266" s="2" t="s">
        <v>158</v>
      </c>
    </row>
    <row r="267" spans="1:2" x14ac:dyDescent="0.3">
      <c r="A267" s="3">
        <v>5459</v>
      </c>
      <c r="B267" s="2" t="s">
        <v>159</v>
      </c>
    </row>
    <row r="268" spans="1:2" x14ac:dyDescent="0.3">
      <c r="A268" s="3">
        <v>5461</v>
      </c>
      <c r="B268" s="2" t="s">
        <v>326</v>
      </c>
    </row>
    <row r="269" spans="1:2" x14ac:dyDescent="0.3">
      <c r="A269" s="3">
        <v>7002</v>
      </c>
      <c r="B269" s="2" t="s">
        <v>160</v>
      </c>
    </row>
    <row r="270" spans="1:2" x14ac:dyDescent="0.3">
      <c r="A270" s="3">
        <v>7021</v>
      </c>
      <c r="B270" s="2" t="s">
        <v>161</v>
      </c>
    </row>
    <row r="271" spans="1:2" x14ac:dyDescent="0.3">
      <c r="A271" s="3">
        <v>7032</v>
      </c>
      <c r="B271" s="2" t="s">
        <v>162</v>
      </c>
    </row>
    <row r="272" spans="1:2" x14ac:dyDescent="0.3">
      <c r="A272" s="3">
        <v>7033</v>
      </c>
      <c r="B272" s="2" t="s">
        <v>327</v>
      </c>
    </row>
    <row r="273" spans="1:2" x14ac:dyDescent="0.3">
      <c r="A273" s="3">
        <v>7039</v>
      </c>
      <c r="B273" s="2" t="s">
        <v>328</v>
      </c>
    </row>
    <row r="274" spans="1:2" x14ac:dyDescent="0.3">
      <c r="A274" s="3">
        <v>7040</v>
      </c>
      <c r="B274" s="2" t="s">
        <v>329</v>
      </c>
    </row>
    <row r="275" spans="1:2" x14ac:dyDescent="0.3">
      <c r="A275" s="3">
        <v>7041</v>
      </c>
      <c r="B275" s="2" t="s">
        <v>163</v>
      </c>
    </row>
    <row r="276" spans="1:2" x14ac:dyDescent="0.3">
      <c r="A276" s="3">
        <v>7043</v>
      </c>
      <c r="B276" s="2" t="s">
        <v>330</v>
      </c>
    </row>
    <row r="277" spans="1:2" x14ac:dyDescent="0.3">
      <c r="A277" s="3">
        <v>7044</v>
      </c>
      <c r="B277" s="2" t="s">
        <v>164</v>
      </c>
    </row>
    <row r="278" spans="1:2" x14ac:dyDescent="0.3">
      <c r="A278" s="3">
        <v>7045</v>
      </c>
      <c r="B278" s="2" t="s">
        <v>331</v>
      </c>
    </row>
    <row r="279" spans="1:2" x14ac:dyDescent="0.3">
      <c r="A279" s="3">
        <v>7051</v>
      </c>
      <c r="B279" s="2" t="s">
        <v>332</v>
      </c>
    </row>
    <row r="280" spans="1:2" x14ac:dyDescent="0.3">
      <c r="A280" s="3">
        <v>7052</v>
      </c>
      <c r="B280" s="2" t="s">
        <v>333</v>
      </c>
    </row>
    <row r="281" spans="1:2" x14ac:dyDescent="0.3">
      <c r="A281" s="3">
        <v>7056</v>
      </c>
      <c r="B281" s="2" t="s">
        <v>165</v>
      </c>
    </row>
    <row r="282" spans="1:2" x14ac:dyDescent="0.3">
      <c r="A282" s="3">
        <v>7058</v>
      </c>
      <c r="B282" s="2" t="s">
        <v>166</v>
      </c>
    </row>
    <row r="283" spans="1:2" x14ac:dyDescent="0.3">
      <c r="A283" s="3">
        <v>7062</v>
      </c>
      <c r="B283" s="2" t="s">
        <v>334</v>
      </c>
    </row>
    <row r="284" spans="1:2" x14ac:dyDescent="0.3">
      <c r="A284" s="3">
        <v>7063</v>
      </c>
      <c r="B284" s="2" t="s">
        <v>335</v>
      </c>
    </row>
    <row r="285" spans="1:2" x14ac:dyDescent="0.3">
      <c r="A285" s="3">
        <v>7067</v>
      </c>
      <c r="B285" s="2" t="s">
        <v>167</v>
      </c>
    </row>
    <row r="286" spans="1:2" x14ac:dyDescent="0.3">
      <c r="A286" s="3">
        <v>7069</v>
      </c>
      <c r="B286" s="2" t="s">
        <v>336</v>
      </c>
    </row>
    <row r="287" spans="1:2" x14ac:dyDescent="0.3">
      <c r="A287" s="3">
        <v>7070</v>
      </c>
      <c r="B287" s="2" t="s">
        <v>337</v>
      </c>
    </row>
    <row r="288" spans="1:2" x14ac:dyDescent="0.3">
      <c r="A288" s="3">
        <v>7072</v>
      </c>
      <c r="B288" s="2" t="s">
        <v>338</v>
      </c>
    </row>
    <row r="289" spans="1:2" x14ac:dyDescent="0.3">
      <c r="A289" s="3">
        <v>7073</v>
      </c>
      <c r="B289" s="2" t="s">
        <v>339</v>
      </c>
    </row>
    <row r="290" spans="1:2" x14ac:dyDescent="0.3">
      <c r="A290" s="3">
        <v>9999</v>
      </c>
      <c r="B290" s="2" t="s">
        <v>388</v>
      </c>
    </row>
  </sheetData>
  <autoFilter ref="A1:B1" xr:uid="{17F97BFE-8E6E-48C2-920B-33B6AAA854C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E1BE-26C8-41D4-BE70-D32B87F3B23E}">
  <sheetPr>
    <tabColor rgb="FF66FF99"/>
  </sheetPr>
  <dimension ref="A1:D13"/>
  <sheetViews>
    <sheetView workbookViewId="0">
      <selection activeCell="C11" sqref="C11"/>
    </sheetView>
  </sheetViews>
  <sheetFormatPr defaultRowHeight="14.4" x14ac:dyDescent="0.3"/>
  <cols>
    <col min="1" max="1" width="16.6640625" customWidth="1"/>
    <col min="2" max="2" width="18.44140625" customWidth="1"/>
    <col min="3" max="3" width="45.33203125" customWidth="1"/>
  </cols>
  <sheetData>
    <row r="1" spans="1:4" x14ac:dyDescent="0.3">
      <c r="A1" s="69" t="s">
        <v>429</v>
      </c>
    </row>
    <row r="3" spans="1:4" x14ac:dyDescent="0.3">
      <c r="A3" s="69" t="s">
        <v>420</v>
      </c>
      <c r="B3" s="69" t="s">
        <v>424</v>
      </c>
      <c r="C3" s="69" t="s">
        <v>425</v>
      </c>
    </row>
    <row r="4" spans="1:4" x14ac:dyDescent="0.3">
      <c r="A4" t="s">
        <v>421</v>
      </c>
      <c r="B4" t="s">
        <v>423</v>
      </c>
      <c r="C4" t="s">
        <v>422</v>
      </c>
    </row>
    <row r="5" spans="1:4" x14ac:dyDescent="0.3">
      <c r="A5" t="s">
        <v>426</v>
      </c>
      <c r="B5" s="67" t="s">
        <v>12</v>
      </c>
      <c r="C5" t="s">
        <v>428</v>
      </c>
    </row>
    <row r="6" spans="1:4" x14ac:dyDescent="0.3">
      <c r="A6" t="s">
        <v>426</v>
      </c>
      <c r="B6" s="67" t="s">
        <v>13</v>
      </c>
      <c r="C6" t="s">
        <v>428</v>
      </c>
    </row>
    <row r="7" spans="1:4" x14ac:dyDescent="0.3">
      <c r="A7" t="s">
        <v>426</v>
      </c>
      <c r="B7" s="67" t="s">
        <v>14</v>
      </c>
      <c r="C7" t="s">
        <v>428</v>
      </c>
    </row>
    <row r="8" spans="1:4" x14ac:dyDescent="0.3">
      <c r="A8" t="s">
        <v>426</v>
      </c>
      <c r="B8" s="67" t="s">
        <v>15</v>
      </c>
      <c r="C8" t="s">
        <v>428</v>
      </c>
    </row>
    <row r="9" spans="1:4" x14ac:dyDescent="0.3">
      <c r="A9" t="s">
        <v>426</v>
      </c>
      <c r="B9" s="68" t="s">
        <v>415</v>
      </c>
      <c r="C9" t="s">
        <v>428</v>
      </c>
    </row>
    <row r="10" spans="1:4" x14ac:dyDescent="0.3">
      <c r="A10" t="s">
        <v>426</v>
      </c>
      <c r="B10" t="s">
        <v>16</v>
      </c>
      <c r="C10" t="s">
        <v>428</v>
      </c>
    </row>
    <row r="11" spans="1:4" x14ac:dyDescent="0.3">
      <c r="A11" t="s">
        <v>426</v>
      </c>
      <c r="B11" s="67" t="s">
        <v>394</v>
      </c>
      <c r="C11" t="s">
        <v>427</v>
      </c>
    </row>
    <row r="12" spans="1:4" ht="28.8" x14ac:dyDescent="0.3">
      <c r="A12" t="s">
        <v>430</v>
      </c>
      <c r="B12" s="58" t="s">
        <v>412</v>
      </c>
      <c r="C12" t="s">
        <v>431</v>
      </c>
    </row>
    <row r="13" spans="1:4" x14ac:dyDescent="0.3">
      <c r="A13" t="s">
        <v>426</v>
      </c>
      <c r="B13" t="s">
        <v>432</v>
      </c>
      <c r="C13" t="s">
        <v>422</v>
      </c>
      <c r="D13" t="s">
        <v>433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4A90CCB51694EB4D9AC1659E6AC48" ma:contentTypeVersion="17" ma:contentTypeDescription="Create a new document." ma:contentTypeScope="" ma:versionID="55456f80f664f799e068a8e94bd57697">
  <xsd:schema xmlns:xsd="http://www.w3.org/2001/XMLSchema" xmlns:xs="http://www.w3.org/2001/XMLSchema" xmlns:p="http://schemas.microsoft.com/office/2006/metadata/properties" xmlns:ns2="76f7bad7-08c0-4d31-beb6-8de2bccf0d5e" xmlns:ns3="62865ea8-f116-406c-9840-b9098c6aa2bd" targetNamespace="http://schemas.microsoft.com/office/2006/metadata/properties" ma:root="true" ma:fieldsID="56fc50667d2959c932ad712e38706870" ns2:_="" ns3:_="">
    <xsd:import namespace="76f7bad7-08c0-4d31-beb6-8de2bccf0d5e"/>
    <xsd:import namespace="62865ea8-f116-406c-9840-b9098c6aa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7bad7-08c0-4d31-beb6-8de2bccf0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ddcab1-4fb3-4190-803e-fbe8b4ce9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5ea8-f116-406c-9840-b9098c6aa2b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829e7f-31d0-4ff4-9a33-a81f2fdf0037}" ma:internalName="TaxCatchAll" ma:showField="CatchAllData" ma:web="62865ea8-f116-406c-9840-b9098c6aa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7bad7-08c0-4d31-beb6-8de2bccf0d5e">
      <Terms xmlns="http://schemas.microsoft.com/office/infopath/2007/PartnerControls"/>
    </lcf76f155ced4ddcb4097134ff3c332f>
    <TaxCatchAll xmlns="62865ea8-f116-406c-9840-b9098c6aa2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DD125-864D-45AC-B949-AADA03AAF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7bad7-08c0-4d31-beb6-8de2bccf0d5e"/>
    <ds:schemaRef ds:uri="62865ea8-f116-406c-9840-b9098c6aa2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3C291-2384-4676-B2F8-5E9E7FB17B6B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2865ea8-f116-406c-9840-b9098c6aa2bd"/>
    <ds:schemaRef ds:uri="76f7bad7-08c0-4d31-beb6-8de2bccf0d5e"/>
  </ds:schemaRefs>
</ds:datastoreItem>
</file>

<file path=customXml/itemProps3.xml><?xml version="1.0" encoding="utf-8"?>
<ds:datastoreItem xmlns:ds="http://schemas.openxmlformats.org/officeDocument/2006/customXml" ds:itemID="{0C9EB1AB-F501-497D-92FE-CFA0D7A2B0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Guidence Notes</vt:lpstr>
      <vt:lpstr>Data sheet</vt:lpstr>
      <vt:lpstr>Rollovers</vt:lpstr>
      <vt:lpstr>Salix</vt:lpstr>
      <vt:lpstr>Support Data</vt:lpstr>
      <vt:lpstr>DFE</vt:lpstr>
      <vt:lpstr>Ref</vt:lpstr>
      <vt:lpstr>'Data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Funding form</dc:title>
  <dc:creator>Walkling, Suzanne - CY EPA</dc:creator>
  <cp:lastModifiedBy>Walkling, Suzanne - TEP</cp:lastModifiedBy>
  <cp:lastPrinted>2026-03-26T11:21:41Z</cp:lastPrinted>
  <dcterms:created xsi:type="dcterms:W3CDTF">2019-04-12T11:00:09Z</dcterms:created>
  <dcterms:modified xsi:type="dcterms:W3CDTF">2026-03-26T15:45:36Z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0x010100D054A90CCB51694EB4D9AC1659E6AC48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