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K:\BSS FP Revenue Finance Team\Schools and PVI Budget Team\Forum - New\KELSI\4 December 2020\"/>
    </mc:Choice>
  </mc:AlternateContent>
  <xr:revisionPtr revIDLastSave="0" documentId="8_{8EE872FC-9E78-419F-85C6-1237EF794251}" xr6:coauthVersionLast="45" xr6:coauthVersionMax="45" xr10:uidLastSave="{00000000-0000-0000-0000-000000000000}"/>
  <bookViews>
    <workbookView xWindow="20370" yWindow="-120" windowWidth="29040" windowHeight="15840" xr2:uid="{393D9DC2-D7DC-4209-B8E6-C4B1E8420739}"/>
  </bookViews>
  <sheets>
    <sheet name="PFI"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32" i="1" l="1"/>
  <c r="M32" i="1"/>
  <c r="K32" i="1"/>
  <c r="F36" i="1"/>
  <c r="K36" i="1" s="1"/>
  <c r="M36" i="1" s="1"/>
  <c r="N36" i="1" s="1"/>
  <c r="P36" i="1" s="1"/>
  <c r="U36" i="1" s="1"/>
  <c r="X36" i="1" s="1"/>
  <c r="F35" i="1"/>
  <c r="K35" i="1" s="1"/>
  <c r="M35" i="1" s="1"/>
  <c r="N35" i="1" s="1"/>
  <c r="P35" i="1" s="1"/>
  <c r="U35" i="1" s="1"/>
  <c r="X35" i="1" s="1"/>
  <c r="F34" i="1"/>
  <c r="K34" i="1" s="1"/>
  <c r="M34" i="1" s="1"/>
  <c r="N34" i="1" s="1"/>
  <c r="P34" i="1" s="1"/>
  <c r="U34" i="1" s="1"/>
  <c r="X34" i="1" s="1"/>
  <c r="F33" i="1"/>
  <c r="K33" i="1" s="1"/>
  <c r="M33" i="1" s="1"/>
  <c r="N33" i="1" s="1"/>
  <c r="P33" i="1" s="1"/>
  <c r="U33" i="1" s="1"/>
  <c r="X33" i="1" s="1"/>
  <c r="F32" i="1"/>
  <c r="N32" i="1" s="1"/>
  <c r="P32" i="1" s="1"/>
  <c r="F31" i="1"/>
  <c r="K31" i="1" s="1"/>
  <c r="M31" i="1" s="1"/>
  <c r="N31" i="1" s="1"/>
  <c r="P31" i="1" s="1"/>
  <c r="U31" i="1" s="1"/>
  <c r="X31" i="1" s="1"/>
  <c r="F30" i="1"/>
  <c r="K30" i="1" s="1"/>
  <c r="M30" i="1" s="1"/>
  <c r="N30" i="1" s="1"/>
  <c r="P30" i="1" s="1"/>
  <c r="U30" i="1" s="1"/>
  <c r="X30" i="1" s="1"/>
  <c r="F29" i="1"/>
  <c r="K29" i="1" s="1"/>
  <c r="M29" i="1" s="1"/>
  <c r="N29" i="1" s="1"/>
  <c r="P29" i="1" s="1"/>
  <c r="U29" i="1" s="1"/>
  <c r="X29" i="1" s="1"/>
  <c r="F28" i="1"/>
  <c r="K28" i="1" s="1"/>
  <c r="M28" i="1" s="1"/>
  <c r="N28" i="1" s="1"/>
  <c r="P28" i="1" s="1"/>
  <c r="U28" i="1" s="1"/>
  <c r="X28" i="1" s="1"/>
  <c r="F27" i="1"/>
  <c r="K27" i="1" s="1"/>
  <c r="M27" i="1" s="1"/>
  <c r="N27" i="1" s="1"/>
  <c r="P27" i="1" s="1"/>
  <c r="U27" i="1" s="1"/>
  <c r="X27" i="1" s="1"/>
  <c r="F26" i="1"/>
  <c r="K26" i="1" s="1"/>
  <c r="M26" i="1" s="1"/>
  <c r="N26" i="1" s="1"/>
  <c r="P26" i="1" s="1"/>
  <c r="U26" i="1" s="1"/>
  <c r="X26" i="1" s="1"/>
  <c r="X32" i="1" l="1"/>
  <c r="F12" i="1" l="1"/>
  <c r="K12" i="1" s="1"/>
  <c r="M12" i="1" s="1"/>
  <c r="N12" i="1" s="1"/>
  <c r="P12" i="1" s="1"/>
  <c r="U12" i="1" s="1"/>
  <c r="X12" i="1" s="1"/>
  <c r="Z27" i="1" s="1"/>
  <c r="F13" i="1"/>
  <c r="K13" i="1" s="1"/>
  <c r="M13" i="1" s="1"/>
  <c r="N13" i="1" s="1"/>
  <c r="P13" i="1" s="1"/>
  <c r="U13" i="1" s="1"/>
  <c r="X13" i="1" s="1"/>
  <c r="Z28" i="1" s="1"/>
  <c r="F14" i="1"/>
  <c r="K14" i="1" s="1"/>
  <c r="M14" i="1" s="1"/>
  <c r="N14" i="1" s="1"/>
  <c r="P14" i="1" s="1"/>
  <c r="U14" i="1" s="1"/>
  <c r="X14" i="1" s="1"/>
  <c r="Z29" i="1" s="1"/>
  <c r="F15" i="1"/>
  <c r="K15" i="1" s="1"/>
  <c r="M15" i="1" s="1"/>
  <c r="N15" i="1" s="1"/>
  <c r="P15" i="1" s="1"/>
  <c r="U15" i="1" s="1"/>
  <c r="X15" i="1" s="1"/>
  <c r="Z30" i="1" s="1"/>
  <c r="F16" i="1"/>
  <c r="K16" i="1" s="1"/>
  <c r="M16" i="1" s="1"/>
  <c r="N16" i="1" s="1"/>
  <c r="P16" i="1" s="1"/>
  <c r="U16" i="1" s="1"/>
  <c r="X16" i="1" s="1"/>
  <c r="Z31" i="1" s="1"/>
  <c r="F17" i="1"/>
  <c r="K17" i="1" s="1"/>
  <c r="M17" i="1" s="1"/>
  <c r="N17" i="1" s="1"/>
  <c r="P17" i="1" s="1"/>
  <c r="U17" i="1" s="1"/>
  <c r="X17" i="1" s="1"/>
  <c r="Z32" i="1" s="1"/>
  <c r="F18" i="1"/>
  <c r="K18" i="1" s="1"/>
  <c r="M18" i="1" s="1"/>
  <c r="N18" i="1" s="1"/>
  <c r="P18" i="1" s="1"/>
  <c r="U18" i="1" s="1"/>
  <c r="X18" i="1" s="1"/>
  <c r="Z33" i="1" s="1"/>
  <c r="F19" i="1"/>
  <c r="K19" i="1" s="1"/>
  <c r="M19" i="1" s="1"/>
  <c r="N19" i="1" s="1"/>
  <c r="P19" i="1" s="1"/>
  <c r="U19" i="1" s="1"/>
  <c r="X19" i="1" s="1"/>
  <c r="Z34" i="1" s="1"/>
  <c r="F20" i="1"/>
  <c r="K20" i="1" s="1"/>
  <c r="M20" i="1" s="1"/>
  <c r="N20" i="1" s="1"/>
  <c r="P20" i="1" s="1"/>
  <c r="U20" i="1" s="1"/>
  <c r="X20" i="1" s="1"/>
  <c r="Z35" i="1" s="1"/>
  <c r="F21" i="1"/>
  <c r="K21" i="1" s="1"/>
  <c r="M21" i="1" s="1"/>
  <c r="N21" i="1" s="1"/>
  <c r="P21" i="1" s="1"/>
  <c r="U21" i="1" s="1"/>
  <c r="X21" i="1" s="1"/>
  <c r="Z36" i="1" s="1"/>
  <c r="F11" i="1"/>
  <c r="K11" i="1" s="1"/>
  <c r="M11" i="1" s="1"/>
  <c r="N11" i="1" s="1"/>
  <c r="P11" i="1" s="1"/>
  <c r="U11" i="1" s="1"/>
  <c r="X11" i="1" s="1"/>
  <c r="Z26" i="1" s="1"/>
  <c r="Z38" i="1" l="1"/>
</calcChain>
</file>

<file path=xl/sharedStrings.xml><?xml version="1.0" encoding="utf-8"?>
<sst xmlns="http://schemas.openxmlformats.org/spreadsheetml/2006/main" count="73" uniqueCount="37">
  <si>
    <t>DFE</t>
  </si>
  <si>
    <t>School Name</t>
  </si>
  <si>
    <t>The Craylands School</t>
  </si>
  <si>
    <t>The Holmesdale School</t>
  </si>
  <si>
    <t>The North School</t>
  </si>
  <si>
    <t>Thamesview School</t>
  </si>
  <si>
    <t>Aylesford School</t>
  </si>
  <si>
    <t>The Malling School</t>
  </si>
  <si>
    <t>Hugh Christie School</t>
  </si>
  <si>
    <t>Northfleet Technology College</t>
  </si>
  <si>
    <t>St John's Catholic Comprehensive</t>
  </si>
  <si>
    <t>The Royal Harbour Academy</t>
  </si>
  <si>
    <t>The Ebbsfleet Academy</t>
  </si>
  <si>
    <t>20/21 budget</t>
  </si>
  <si>
    <t>Protected grants</t>
  </si>
  <si>
    <t>Total</t>
  </si>
  <si>
    <t>20/21 rates</t>
  </si>
  <si>
    <t>21/22 lump</t>
  </si>
  <si>
    <t>21/22 sparsity</t>
  </si>
  <si>
    <t>MFG exclusions/adjustments</t>
  </si>
  <si>
    <t>20/21 baseline</t>
  </si>
  <si>
    <t>NOR 2020/21</t>
  </si>
  <si>
    <t>MFG per pupil</t>
  </si>
  <si>
    <t>Protected per pupil</t>
  </si>
  <si>
    <t>NOR 2021/22</t>
  </si>
  <si>
    <t>Whole Cohort</t>
  </si>
  <si>
    <t>21/22 rates</t>
  </si>
  <si>
    <t>MFG Budget</t>
  </si>
  <si>
    <t>Consultation Scenario</t>
  </si>
  <si>
    <t>MFG Funding</t>
  </si>
  <si>
    <t>Additional MFG on Account of PFI</t>
  </si>
  <si>
    <t>If disapplication is declined</t>
  </si>
  <si>
    <t>If disapplication is agreed</t>
  </si>
  <si>
    <t>Notes / Assumptions</t>
  </si>
  <si>
    <t>At the time of preparing this model final decisions on the Kent local funding formula have not been made so for illustration the scenario used in the consultation most closely resembleing this years formula has been used</t>
  </si>
  <si>
    <t>This model assumes Kent will use an MFG % of 0.5% this decision has not yet been made but historically Kent has used the minimum MFG % so that is the assumption in this model</t>
  </si>
  <si>
    <t>At the time of preparing this model a pupil count from October for The Ebbsfleet Academy was not available to us but we wish to treat all PFI schools the same and include them all in this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</si>
</sst>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3" x14ac:knownFonts="1">
    <font>
      <sz val="11"/>
      <color theme="1"/>
      <name val="Calibri"/>
      <family val="2"/>
      <scheme val="minor"/>
    </font>
    <font>
      <sz val="12"/>
      <color theme="1"/>
      <name val="Arial"/>
      <family val="2"/>
    </font>
    <font>
      <b/>
      <sz val="12"/>
      <color theme="1"/>
      <name val="Arial"/>
      <family val="2"/>
    </font>
  </fonts>
  <fills count="3">
    <fill>
      <patternFill patternType="none"/>
    </fill>
    <fill>
      <patternFill patternType="gray125"/>
    </fill>
    <fill>
      <patternFill patternType="solid">
        <fgColor theme="0" tint="-0.24997711111789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s>
  <cellStyleXfs count="1">
    <xf numFmtId="0" fontId="0" fillId="0" borderId="0"/>
  </cellStyleXfs>
  <cellXfs count="13">
    <xf numFmtId="0" fontId="0" fillId="0" borderId="0" xfId="0"/>
    <xf numFmtId="0" fontId="1" fillId="0" borderId="0" xfId="0" applyFont="1"/>
    <xf numFmtId="0" fontId="1" fillId="0" borderId="1" xfId="0" applyFont="1" applyBorder="1"/>
    <xf numFmtId="0" fontId="1" fillId="0" borderId="0" xfId="0" applyFont="1" applyFill="1"/>
    <xf numFmtId="164" fontId="1" fillId="0" borderId="1" xfId="0" applyNumberFormat="1" applyFont="1" applyBorder="1"/>
    <xf numFmtId="164" fontId="1" fillId="0" borderId="0" xfId="0" applyNumberFormat="1" applyFont="1"/>
    <xf numFmtId="0" fontId="2" fillId="0" borderId="1" xfId="0" applyFont="1" applyBorder="1"/>
    <xf numFmtId="0" fontId="2" fillId="0" borderId="0" xfId="0" applyFont="1"/>
    <xf numFmtId="164" fontId="1" fillId="0" borderId="2" xfId="0" applyNumberFormat="1" applyFont="1" applyBorder="1"/>
    <xf numFmtId="0" fontId="1" fillId="2" borderId="1" xfId="0" applyFont="1" applyFill="1" applyBorder="1"/>
    <xf numFmtId="164" fontId="1" fillId="2" borderId="1" xfId="0" applyNumberFormat="1" applyFont="1" applyFill="1" applyBorder="1"/>
    <xf numFmtId="164" fontId="1" fillId="2" borderId="0" xfId="0" applyNumberFormat="1" applyFont="1" applyFill="1"/>
    <xf numFmtId="0" fontId="1" fillId="2" borderId="0" xfId="0" applyFon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7FBCCE-AE6E-435A-9939-6E4B3A39F5E3}">
  <dimension ref="B2:Z39"/>
  <sheetViews>
    <sheetView showGridLines="0" tabSelected="1" workbookViewId="0"/>
  </sheetViews>
  <sheetFormatPr defaultRowHeight="15" x14ac:dyDescent="0.2"/>
  <cols>
    <col min="1" max="1" width="9.140625" style="1"/>
    <col min="2" max="2" width="6.42578125" style="1" bestFit="1" customWidth="1"/>
    <col min="3" max="3" width="36.140625" style="1" bestFit="1" customWidth="1"/>
    <col min="4" max="4" width="15.42578125" style="1" bestFit="1" customWidth="1"/>
    <col min="5" max="5" width="19.7109375" style="1" bestFit="1" customWidth="1"/>
    <col min="6" max="6" width="12.7109375" style="1" bestFit="1" customWidth="1"/>
    <col min="7" max="8" width="13" style="1" bestFit="1" customWidth="1"/>
    <col min="9" max="9" width="16.42578125" style="1" bestFit="1" customWidth="1"/>
    <col min="10" max="10" width="18.85546875" style="1" customWidth="1"/>
    <col min="11" max="11" width="16.85546875" style="1" bestFit="1" customWidth="1"/>
    <col min="12" max="12" width="15.42578125" style="1" bestFit="1" customWidth="1"/>
    <col min="13" max="13" width="16.5703125" style="1" bestFit="1" customWidth="1"/>
    <col min="14" max="14" width="22.42578125" style="1" bestFit="1" customWidth="1"/>
    <col min="15" max="15" width="15.42578125" style="1" bestFit="1" customWidth="1"/>
    <col min="16" max="16" width="16.42578125" style="1" bestFit="1" customWidth="1"/>
    <col min="17" max="18" width="13" style="1" bestFit="1" customWidth="1"/>
    <col min="19" max="19" width="16.42578125" style="1" bestFit="1" customWidth="1"/>
    <col min="20" max="20" width="19" style="1" customWidth="1"/>
    <col min="21" max="21" width="15" style="1" bestFit="1" customWidth="1"/>
    <col min="22" max="22" width="9.140625" style="1"/>
    <col min="23" max="23" width="26.140625" style="1" bestFit="1" customWidth="1"/>
    <col min="24" max="24" width="16.140625" style="1" bestFit="1" customWidth="1"/>
    <col min="25" max="25" width="9.140625" style="1"/>
    <col min="26" max="26" width="38.85546875" style="1" bestFit="1" customWidth="1"/>
    <col min="27" max="16384" width="9.140625" style="1"/>
  </cols>
  <sheetData>
    <row r="2" spans="2:24" ht="15.75" x14ac:dyDescent="0.25">
      <c r="C2" s="7" t="s">
        <v>33</v>
      </c>
    </row>
    <row r="4" spans="2:24" x14ac:dyDescent="0.2">
      <c r="C4" s="1" t="s">
        <v>34</v>
      </c>
    </row>
    <row r="5" spans="2:24" x14ac:dyDescent="0.2">
      <c r="C5" s="1" t="s">
        <v>36</v>
      </c>
    </row>
    <row r="6" spans="2:24" x14ac:dyDescent="0.2">
      <c r="C6" s="1" t="s">
        <v>35</v>
      </c>
    </row>
    <row r="8" spans="2:24" ht="15.75" x14ac:dyDescent="0.25">
      <c r="C8" s="7" t="s">
        <v>31</v>
      </c>
    </row>
    <row r="10" spans="2:24" s="7" customFormat="1" ht="15.75" x14ac:dyDescent="0.25">
      <c r="B10" s="6" t="s">
        <v>0</v>
      </c>
      <c r="C10" s="6" t="s">
        <v>1</v>
      </c>
      <c r="D10" s="6" t="s">
        <v>13</v>
      </c>
      <c r="E10" s="6" t="s">
        <v>14</v>
      </c>
      <c r="F10" s="6" t="s">
        <v>15</v>
      </c>
      <c r="G10" s="6" t="s">
        <v>16</v>
      </c>
      <c r="H10" s="6" t="s">
        <v>17</v>
      </c>
      <c r="I10" s="6" t="s">
        <v>18</v>
      </c>
      <c r="J10" s="6" t="s">
        <v>19</v>
      </c>
      <c r="K10" s="6" t="s">
        <v>20</v>
      </c>
      <c r="L10" s="6" t="s">
        <v>21</v>
      </c>
      <c r="M10" s="6" t="s">
        <v>22</v>
      </c>
      <c r="N10" s="6" t="s">
        <v>23</v>
      </c>
      <c r="O10" s="6" t="s">
        <v>24</v>
      </c>
      <c r="P10" s="6" t="s">
        <v>25</v>
      </c>
      <c r="Q10" s="6" t="s">
        <v>26</v>
      </c>
      <c r="R10" s="6" t="s">
        <v>17</v>
      </c>
      <c r="S10" s="6" t="s">
        <v>18</v>
      </c>
      <c r="T10" s="6" t="s">
        <v>19</v>
      </c>
      <c r="U10" s="6" t="s">
        <v>27</v>
      </c>
      <c r="W10" s="6" t="s">
        <v>28</v>
      </c>
      <c r="X10" s="6" t="s">
        <v>29</v>
      </c>
    </row>
    <row r="11" spans="2:24" x14ac:dyDescent="0.2">
      <c r="B11" s="2">
        <v>2689</v>
      </c>
      <c r="C11" s="2" t="s">
        <v>2</v>
      </c>
      <c r="D11" s="4">
        <v>1423272.6095</v>
      </c>
      <c r="E11" s="4">
        <v>61347.54</v>
      </c>
      <c r="F11" s="4">
        <f>D11+E11</f>
        <v>1484620.1495000001</v>
      </c>
      <c r="G11" s="4">
        <v>33476</v>
      </c>
      <c r="H11" s="4">
        <v>120083.99999999999</v>
      </c>
      <c r="I11" s="4">
        <v>0</v>
      </c>
      <c r="J11" s="4">
        <v>0</v>
      </c>
      <c r="K11" s="4">
        <f>F11-G11-H11-I11-J11</f>
        <v>1331060.1495000001</v>
      </c>
      <c r="L11" s="2">
        <v>331</v>
      </c>
      <c r="M11" s="4">
        <f>K11/L11</f>
        <v>4021.3297567975833</v>
      </c>
      <c r="N11" s="4">
        <f>M11*1.005</f>
        <v>4041.4364055815709</v>
      </c>
      <c r="O11" s="2">
        <v>350</v>
      </c>
      <c r="P11" s="4">
        <f>O11*N11</f>
        <v>1414502.7419535499</v>
      </c>
      <c r="Q11" s="4">
        <v>61952</v>
      </c>
      <c r="R11" s="4">
        <v>120083.99999999999</v>
      </c>
      <c r="S11" s="4">
        <v>0</v>
      </c>
      <c r="T11" s="4">
        <v>0</v>
      </c>
      <c r="U11" s="4">
        <f>SUM(P11:T11)</f>
        <v>1596538.7419535499</v>
      </c>
      <c r="V11" s="5"/>
      <c r="W11" s="4">
        <v>1541812.466416287</v>
      </c>
      <c r="X11" s="4">
        <f>IF(U11&gt;W11,U11-W11,0)</f>
        <v>54726.275537262904</v>
      </c>
    </row>
    <row r="12" spans="2:24" x14ac:dyDescent="0.2">
      <c r="B12" s="2">
        <v>4065</v>
      </c>
      <c r="C12" s="2" t="s">
        <v>3</v>
      </c>
      <c r="D12" s="4">
        <v>3817833.2743000002</v>
      </c>
      <c r="E12" s="4">
        <v>130801.32</v>
      </c>
      <c r="F12" s="4">
        <f t="shared" ref="F12:F21" si="0">D12+E12</f>
        <v>3948634.5943</v>
      </c>
      <c r="G12" s="4">
        <v>41138</v>
      </c>
      <c r="H12" s="4">
        <v>117882.46</v>
      </c>
      <c r="I12" s="4">
        <v>0</v>
      </c>
      <c r="J12" s="4">
        <v>0</v>
      </c>
      <c r="K12" s="4">
        <f t="shared" ref="K12:K21" si="1">F12-G12-H12-I12-J12</f>
        <v>3789614.1343</v>
      </c>
      <c r="L12" s="2">
        <v>494</v>
      </c>
      <c r="M12" s="4">
        <f t="shared" ref="M12:M21" si="2">K12/L12</f>
        <v>7671.2836726720652</v>
      </c>
      <c r="N12" s="4">
        <f t="shared" ref="N12:N21" si="3">M12*1.005</f>
        <v>7709.640091035425</v>
      </c>
      <c r="O12" s="2">
        <v>464</v>
      </c>
      <c r="P12" s="4">
        <f t="shared" ref="P12:P21" si="4">O12*N12</f>
        <v>3577273.0022404371</v>
      </c>
      <c r="Q12" s="4">
        <v>36864</v>
      </c>
      <c r="R12" s="4">
        <v>117882.46</v>
      </c>
      <c r="S12" s="4">
        <v>0</v>
      </c>
      <c r="T12" s="4">
        <v>0</v>
      </c>
      <c r="U12" s="4">
        <f t="shared" ref="U12:U21" si="5">SUM(P12:T12)</f>
        <v>3732019.462240437</v>
      </c>
      <c r="V12" s="5"/>
      <c r="W12" s="4">
        <v>4019054.7593154516</v>
      </c>
      <c r="X12" s="4">
        <f t="shared" ref="X12:X21" si="6">IF(U12&gt;W12,U12-W12,0)</f>
        <v>0</v>
      </c>
    </row>
    <row r="13" spans="2:24" x14ac:dyDescent="0.2">
      <c r="B13" s="2">
        <v>4246</v>
      </c>
      <c r="C13" s="2" t="s">
        <v>4</v>
      </c>
      <c r="D13" s="4">
        <v>6237261.6187000005</v>
      </c>
      <c r="E13" s="4">
        <v>241214.58</v>
      </c>
      <c r="F13" s="4">
        <f t="shared" si="0"/>
        <v>6478476.1987000005</v>
      </c>
      <c r="G13" s="4">
        <v>229475</v>
      </c>
      <c r="H13" s="4">
        <v>117882.46</v>
      </c>
      <c r="I13" s="4">
        <v>0</v>
      </c>
      <c r="J13" s="4">
        <v>0</v>
      </c>
      <c r="K13" s="4">
        <f t="shared" si="1"/>
        <v>6131118.7387000006</v>
      </c>
      <c r="L13" s="2">
        <v>911</v>
      </c>
      <c r="M13" s="4">
        <f t="shared" si="2"/>
        <v>6730.0974080131728</v>
      </c>
      <c r="N13" s="4">
        <f t="shared" si="3"/>
        <v>6763.7478950532377</v>
      </c>
      <c r="O13" s="2">
        <v>983</v>
      </c>
      <c r="P13" s="4">
        <f t="shared" si="4"/>
        <v>6648764.1808373323</v>
      </c>
      <c r="Q13" s="4">
        <v>224000</v>
      </c>
      <c r="R13" s="4">
        <v>117882.46</v>
      </c>
      <c r="S13" s="4">
        <v>0</v>
      </c>
      <c r="T13" s="4">
        <v>0</v>
      </c>
      <c r="U13" s="4">
        <f t="shared" si="5"/>
        <v>6990646.6408373322</v>
      </c>
      <c r="V13" s="5"/>
      <c r="W13" s="4">
        <v>6636084.2678215876</v>
      </c>
      <c r="X13" s="4">
        <f t="shared" si="6"/>
        <v>354562.37301574461</v>
      </c>
    </row>
    <row r="14" spans="2:24" x14ac:dyDescent="0.2">
      <c r="B14" s="2">
        <v>5407</v>
      </c>
      <c r="C14" s="2" t="s">
        <v>5</v>
      </c>
      <c r="D14" s="4">
        <v>5650375.9809999997</v>
      </c>
      <c r="E14" s="4">
        <v>224533.44</v>
      </c>
      <c r="F14" s="4">
        <f t="shared" si="0"/>
        <v>5874909.4210000001</v>
      </c>
      <c r="G14" s="4">
        <v>37376</v>
      </c>
      <c r="H14" s="4">
        <v>117882.46</v>
      </c>
      <c r="I14" s="4">
        <v>0</v>
      </c>
      <c r="J14" s="4">
        <v>0</v>
      </c>
      <c r="K14" s="4">
        <f t="shared" si="1"/>
        <v>5719650.9610000001</v>
      </c>
      <c r="L14" s="2">
        <v>848</v>
      </c>
      <c r="M14" s="4">
        <f t="shared" si="2"/>
        <v>6744.8714162735851</v>
      </c>
      <c r="N14" s="4">
        <f t="shared" si="3"/>
        <v>6778.5957733549521</v>
      </c>
      <c r="O14" s="2">
        <v>853</v>
      </c>
      <c r="P14" s="4">
        <f t="shared" si="4"/>
        <v>5782142.1946717743</v>
      </c>
      <c r="Q14" s="4">
        <v>37376</v>
      </c>
      <c r="R14" s="4">
        <v>117882.46</v>
      </c>
      <c r="S14" s="4">
        <v>0</v>
      </c>
      <c r="T14" s="4">
        <v>0</v>
      </c>
      <c r="U14" s="4">
        <f t="shared" si="5"/>
        <v>5937400.6546717742</v>
      </c>
      <c r="V14" s="5"/>
      <c r="W14" s="4">
        <v>6010560.6279110722</v>
      </c>
      <c r="X14" s="4">
        <f t="shared" si="6"/>
        <v>0</v>
      </c>
    </row>
    <row r="15" spans="2:24" x14ac:dyDescent="0.2">
      <c r="B15" s="2">
        <v>5410</v>
      </c>
      <c r="C15" s="2" t="s">
        <v>6</v>
      </c>
      <c r="D15" s="4">
        <v>4405989.6213999996</v>
      </c>
      <c r="E15" s="4">
        <v>173430.9</v>
      </c>
      <c r="F15" s="4">
        <f t="shared" si="0"/>
        <v>4579420.5214</v>
      </c>
      <c r="G15" s="4">
        <v>42187</v>
      </c>
      <c r="H15" s="4">
        <v>117882.46</v>
      </c>
      <c r="I15" s="4">
        <v>0</v>
      </c>
      <c r="J15" s="4">
        <v>0</v>
      </c>
      <c r="K15" s="4">
        <f t="shared" si="1"/>
        <v>4419351.0614</v>
      </c>
      <c r="L15" s="2">
        <v>655</v>
      </c>
      <c r="M15" s="4">
        <f t="shared" si="2"/>
        <v>6747.1008570992362</v>
      </c>
      <c r="N15" s="4">
        <f t="shared" si="3"/>
        <v>6780.8363613847314</v>
      </c>
      <c r="O15" s="2">
        <v>669</v>
      </c>
      <c r="P15" s="4">
        <f t="shared" si="4"/>
        <v>4536379.5257663857</v>
      </c>
      <c r="Q15" s="4">
        <v>37888</v>
      </c>
      <c r="R15" s="4">
        <v>117882.46</v>
      </c>
      <c r="S15" s="4">
        <v>0</v>
      </c>
      <c r="T15" s="4">
        <v>0</v>
      </c>
      <c r="U15" s="4">
        <f t="shared" si="5"/>
        <v>4692149.9857663857</v>
      </c>
      <c r="V15" s="5"/>
      <c r="W15" s="4">
        <v>4671319.8068293165</v>
      </c>
      <c r="X15" s="4">
        <f t="shared" si="6"/>
        <v>20830.17893706914</v>
      </c>
    </row>
    <row r="16" spans="2:24" x14ac:dyDescent="0.2">
      <c r="B16" s="2">
        <v>5425</v>
      </c>
      <c r="C16" s="2" t="s">
        <v>7</v>
      </c>
      <c r="D16" s="4">
        <v>5394637.6025</v>
      </c>
      <c r="E16" s="4">
        <v>261742.05429999999</v>
      </c>
      <c r="F16" s="4">
        <f t="shared" si="0"/>
        <v>5656379.6568</v>
      </c>
      <c r="G16" s="4">
        <v>37165</v>
      </c>
      <c r="H16" s="4">
        <v>117882.46</v>
      </c>
      <c r="I16" s="4">
        <v>0</v>
      </c>
      <c r="J16" s="4">
        <v>0</v>
      </c>
      <c r="K16" s="4">
        <f t="shared" si="1"/>
        <v>5501332.1968</v>
      </c>
      <c r="L16" s="2">
        <v>875</v>
      </c>
      <c r="M16" s="4">
        <f t="shared" si="2"/>
        <v>6287.2367963428569</v>
      </c>
      <c r="N16" s="4">
        <f t="shared" si="3"/>
        <v>6318.6729803245707</v>
      </c>
      <c r="O16" s="2">
        <v>915</v>
      </c>
      <c r="P16" s="4">
        <f t="shared" si="4"/>
        <v>5781585.7769969823</v>
      </c>
      <c r="Q16" s="4">
        <v>33792</v>
      </c>
      <c r="R16" s="4">
        <v>117882.46</v>
      </c>
      <c r="S16" s="4">
        <v>0</v>
      </c>
      <c r="T16" s="4">
        <v>0</v>
      </c>
      <c r="U16" s="4">
        <f t="shared" si="5"/>
        <v>5933260.2369969822</v>
      </c>
      <c r="V16" s="5"/>
      <c r="W16" s="4">
        <v>5749774.2256950978</v>
      </c>
      <c r="X16" s="4">
        <f t="shared" si="6"/>
        <v>183486.01130188443</v>
      </c>
    </row>
    <row r="17" spans="2:26" x14ac:dyDescent="0.2">
      <c r="B17" s="2">
        <v>5431</v>
      </c>
      <c r="C17" s="2" t="s">
        <v>8</v>
      </c>
      <c r="D17" s="4">
        <v>4964460.4675000003</v>
      </c>
      <c r="E17" s="4">
        <v>201497.58</v>
      </c>
      <c r="F17" s="4">
        <f t="shared" si="0"/>
        <v>5165958.0475000003</v>
      </c>
      <c r="G17" s="4">
        <v>49005</v>
      </c>
      <c r="H17" s="4">
        <v>117882.46</v>
      </c>
      <c r="I17" s="4">
        <v>0</v>
      </c>
      <c r="J17" s="4">
        <v>0</v>
      </c>
      <c r="K17" s="4">
        <f t="shared" si="1"/>
        <v>4999070.5875000004</v>
      </c>
      <c r="L17" s="2">
        <v>761</v>
      </c>
      <c r="M17" s="4">
        <f t="shared" si="2"/>
        <v>6569.0809296977668</v>
      </c>
      <c r="N17" s="4">
        <f t="shared" si="3"/>
        <v>6601.9263343462553</v>
      </c>
      <c r="O17" s="2">
        <v>753</v>
      </c>
      <c r="P17" s="4">
        <f t="shared" si="4"/>
        <v>4971250.52976273</v>
      </c>
      <c r="Q17" s="4">
        <v>44544</v>
      </c>
      <c r="R17" s="4">
        <v>117882.46</v>
      </c>
      <c r="S17" s="4">
        <v>0</v>
      </c>
      <c r="T17" s="4">
        <v>0</v>
      </c>
      <c r="U17" s="4">
        <f t="shared" si="5"/>
        <v>5133676.98976273</v>
      </c>
      <c r="V17" s="5"/>
      <c r="W17" s="4">
        <v>5278325.2677610479</v>
      </c>
      <c r="X17" s="4">
        <f t="shared" si="6"/>
        <v>0</v>
      </c>
    </row>
    <row r="18" spans="2:26" x14ac:dyDescent="0.2">
      <c r="B18" s="2">
        <v>5456</v>
      </c>
      <c r="C18" s="2" t="s">
        <v>9</v>
      </c>
      <c r="D18" s="4">
        <v>5284356.3455999997</v>
      </c>
      <c r="E18" s="4">
        <v>212883.12</v>
      </c>
      <c r="F18" s="4">
        <f t="shared" si="0"/>
        <v>5497239.4655999998</v>
      </c>
      <c r="G18" s="4">
        <v>35177</v>
      </c>
      <c r="H18" s="4">
        <v>117882.46</v>
      </c>
      <c r="I18" s="4">
        <v>0</v>
      </c>
      <c r="J18" s="4">
        <v>0</v>
      </c>
      <c r="K18" s="4">
        <f t="shared" si="1"/>
        <v>5344180.0055999998</v>
      </c>
      <c r="L18" s="2">
        <v>804</v>
      </c>
      <c r="M18" s="4">
        <f t="shared" si="2"/>
        <v>6646.9900567164177</v>
      </c>
      <c r="N18" s="4">
        <f t="shared" si="3"/>
        <v>6680.2250069999991</v>
      </c>
      <c r="O18" s="2">
        <v>789</v>
      </c>
      <c r="P18" s="4">
        <f t="shared" si="4"/>
        <v>5270697.5305229994</v>
      </c>
      <c r="Q18" s="4">
        <v>34560</v>
      </c>
      <c r="R18" s="4">
        <v>117882.46</v>
      </c>
      <c r="S18" s="4">
        <v>0</v>
      </c>
      <c r="T18" s="4">
        <v>0</v>
      </c>
      <c r="U18" s="4">
        <f t="shared" si="5"/>
        <v>5423139.9905229993</v>
      </c>
      <c r="V18" s="5"/>
      <c r="W18" s="4">
        <v>5622922.5352819376</v>
      </c>
      <c r="X18" s="4">
        <f t="shared" si="6"/>
        <v>0</v>
      </c>
    </row>
    <row r="19" spans="2:26" x14ac:dyDescent="0.2">
      <c r="B19" s="2">
        <v>5461</v>
      </c>
      <c r="C19" s="2" t="s">
        <v>10</v>
      </c>
      <c r="D19" s="4">
        <v>6356183.6957</v>
      </c>
      <c r="E19" s="4">
        <v>253394.46</v>
      </c>
      <c r="F19" s="4">
        <f t="shared" si="0"/>
        <v>6609578.1557</v>
      </c>
      <c r="G19" s="4">
        <v>52189</v>
      </c>
      <c r="H19" s="4">
        <v>117882.46</v>
      </c>
      <c r="I19" s="4">
        <v>0</v>
      </c>
      <c r="J19" s="4">
        <v>0</v>
      </c>
      <c r="K19" s="4">
        <f t="shared" si="1"/>
        <v>6439506.6957</v>
      </c>
      <c r="L19" s="2">
        <v>957</v>
      </c>
      <c r="M19" s="4">
        <f t="shared" si="2"/>
        <v>6728.8471219435733</v>
      </c>
      <c r="N19" s="4">
        <f t="shared" si="3"/>
        <v>6762.4913575532901</v>
      </c>
      <c r="O19" s="2">
        <v>961</v>
      </c>
      <c r="P19" s="4">
        <f t="shared" si="4"/>
        <v>6498754.1946087116</v>
      </c>
      <c r="Q19" s="4">
        <v>50944</v>
      </c>
      <c r="R19" s="4">
        <v>117882.46</v>
      </c>
      <c r="S19" s="4">
        <v>0</v>
      </c>
      <c r="T19" s="4">
        <v>0</v>
      </c>
      <c r="U19" s="4">
        <f t="shared" si="5"/>
        <v>6667580.6546087116</v>
      </c>
      <c r="V19" s="5"/>
      <c r="W19" s="4">
        <v>6758634.9168808097</v>
      </c>
      <c r="X19" s="4">
        <f t="shared" si="6"/>
        <v>0</v>
      </c>
    </row>
    <row r="20" spans="2:26" x14ac:dyDescent="0.2">
      <c r="B20" s="2">
        <v>5468</v>
      </c>
      <c r="C20" s="2" t="s">
        <v>11</v>
      </c>
      <c r="D20" s="4">
        <v>5590689.7876000004</v>
      </c>
      <c r="E20" s="4">
        <v>230283.55710000001</v>
      </c>
      <c r="F20" s="4">
        <f t="shared" si="0"/>
        <v>5820973.3447000002</v>
      </c>
      <c r="G20" s="4">
        <v>88320</v>
      </c>
      <c r="H20" s="4">
        <v>117882.46</v>
      </c>
      <c r="I20" s="4">
        <v>0</v>
      </c>
      <c r="J20" s="4">
        <v>0</v>
      </c>
      <c r="K20" s="4">
        <f t="shared" si="1"/>
        <v>5614770.8847000003</v>
      </c>
      <c r="L20" s="2">
        <v>813</v>
      </c>
      <c r="M20" s="4">
        <f t="shared" si="2"/>
        <v>6906.2372505535059</v>
      </c>
      <c r="N20" s="4">
        <f t="shared" si="3"/>
        <v>6940.7684368062728</v>
      </c>
      <c r="O20" s="2">
        <v>830</v>
      </c>
      <c r="P20" s="4">
        <f t="shared" si="4"/>
        <v>5760837.8025492067</v>
      </c>
      <c r="Q20" s="4">
        <v>88320</v>
      </c>
      <c r="R20" s="4">
        <v>117882.46</v>
      </c>
      <c r="S20" s="4">
        <v>0</v>
      </c>
      <c r="T20" s="4">
        <v>0</v>
      </c>
      <c r="U20" s="4">
        <f t="shared" si="5"/>
        <v>5967040.2625492066</v>
      </c>
      <c r="V20" s="5"/>
      <c r="W20" s="4">
        <v>5963215.477846642</v>
      </c>
      <c r="X20" s="4">
        <f t="shared" si="6"/>
        <v>3824.7847025645897</v>
      </c>
    </row>
    <row r="21" spans="2:26" s="3" customFormat="1" x14ac:dyDescent="0.2">
      <c r="B21" s="9">
        <v>4001</v>
      </c>
      <c r="C21" s="9" t="s">
        <v>12</v>
      </c>
      <c r="D21" s="10">
        <v>4815857.8372999998</v>
      </c>
      <c r="E21" s="10">
        <v>167486.92000000001</v>
      </c>
      <c r="F21" s="10">
        <f t="shared" si="0"/>
        <v>4983344.7572999997</v>
      </c>
      <c r="G21" s="10">
        <v>24157</v>
      </c>
      <c r="H21" s="10">
        <v>117882.46</v>
      </c>
      <c r="I21" s="10">
        <v>0</v>
      </c>
      <c r="J21" s="10">
        <v>0</v>
      </c>
      <c r="K21" s="10">
        <f t="shared" si="1"/>
        <v>4841305.2972999997</v>
      </c>
      <c r="L21" s="9">
        <v>614</v>
      </c>
      <c r="M21" s="10">
        <f t="shared" si="2"/>
        <v>7884.8620477198692</v>
      </c>
      <c r="N21" s="10">
        <f t="shared" si="3"/>
        <v>7924.2863579584673</v>
      </c>
      <c r="O21" s="9">
        <v>614</v>
      </c>
      <c r="P21" s="10">
        <f t="shared" si="4"/>
        <v>4865511.823786499</v>
      </c>
      <c r="Q21" s="10">
        <v>24696</v>
      </c>
      <c r="R21" s="10">
        <v>117882.46</v>
      </c>
      <c r="S21" s="10">
        <v>0</v>
      </c>
      <c r="T21" s="10">
        <v>0</v>
      </c>
      <c r="U21" s="10">
        <f t="shared" si="5"/>
        <v>5008090.2837864989</v>
      </c>
      <c r="V21" s="11"/>
      <c r="W21" s="10">
        <v>5151877.1354127983</v>
      </c>
      <c r="X21" s="10">
        <f t="shared" si="6"/>
        <v>0</v>
      </c>
    </row>
    <row r="22" spans="2:26" ht="15.75" x14ac:dyDescent="0.25">
      <c r="Z22" s="7" t="s">
        <v>30</v>
      </c>
    </row>
    <row r="23" spans="2:26" ht="15.75" x14ac:dyDescent="0.25">
      <c r="C23" s="7" t="s">
        <v>32</v>
      </c>
    </row>
    <row r="25" spans="2:26" ht="15.75" x14ac:dyDescent="0.25">
      <c r="B25" s="6" t="s">
        <v>0</v>
      </c>
      <c r="C25" s="6" t="s">
        <v>1</v>
      </c>
      <c r="D25" s="6" t="s">
        <v>13</v>
      </c>
      <c r="E25" s="6" t="s">
        <v>14</v>
      </c>
      <c r="F25" s="6" t="s">
        <v>15</v>
      </c>
      <c r="G25" s="6" t="s">
        <v>16</v>
      </c>
      <c r="H25" s="6" t="s">
        <v>17</v>
      </c>
      <c r="I25" s="6" t="s">
        <v>18</v>
      </c>
      <c r="J25" s="6" t="s">
        <v>19</v>
      </c>
      <c r="K25" s="6" t="s">
        <v>20</v>
      </c>
      <c r="L25" s="6" t="s">
        <v>21</v>
      </c>
      <c r="M25" s="6" t="s">
        <v>22</v>
      </c>
      <c r="N25" s="6" t="s">
        <v>23</v>
      </c>
      <c r="O25" s="6" t="s">
        <v>24</v>
      </c>
      <c r="P25" s="6" t="s">
        <v>25</v>
      </c>
      <c r="Q25" s="6" t="s">
        <v>26</v>
      </c>
      <c r="R25" s="6" t="s">
        <v>17</v>
      </c>
      <c r="S25" s="6" t="s">
        <v>18</v>
      </c>
      <c r="T25" s="6" t="s">
        <v>19</v>
      </c>
      <c r="U25" s="6" t="s">
        <v>27</v>
      </c>
      <c r="V25" s="7"/>
      <c r="W25" s="6" t="s">
        <v>28</v>
      </c>
      <c r="X25" s="6" t="s">
        <v>29</v>
      </c>
    </row>
    <row r="26" spans="2:26" x14ac:dyDescent="0.2">
      <c r="B26" s="2">
        <v>2689</v>
      </c>
      <c r="C26" s="2" t="s">
        <v>2</v>
      </c>
      <c r="D26" s="4">
        <v>1423272.6095</v>
      </c>
      <c r="E26" s="4">
        <v>61347.54</v>
      </c>
      <c r="F26" s="4">
        <f>D26+E26</f>
        <v>1484620.1495000001</v>
      </c>
      <c r="G26" s="4">
        <v>33476</v>
      </c>
      <c r="H26" s="4">
        <v>120083.99999999999</v>
      </c>
      <c r="I26" s="4">
        <v>0</v>
      </c>
      <c r="J26" s="4">
        <v>76874.985532800012</v>
      </c>
      <c r="K26" s="4">
        <f>F26-G26-H26-I26-J26</f>
        <v>1254185.1639672001</v>
      </c>
      <c r="L26" s="2">
        <v>331</v>
      </c>
      <c r="M26" s="4">
        <f>K26/L26</f>
        <v>3789.0790452181272</v>
      </c>
      <c r="N26" s="4">
        <f>M26*1.005</f>
        <v>3808.0244404442174</v>
      </c>
      <c r="O26" s="2">
        <v>350</v>
      </c>
      <c r="P26" s="4">
        <f>O26*N26</f>
        <v>1332808.5541554762</v>
      </c>
      <c r="Q26" s="4">
        <v>61952</v>
      </c>
      <c r="R26" s="4">
        <v>120083.99999999999</v>
      </c>
      <c r="S26" s="4">
        <v>0</v>
      </c>
      <c r="T26" s="4">
        <v>76874.985532800012</v>
      </c>
      <c r="U26" s="4">
        <f>SUM(P26:T26)</f>
        <v>1591719.5396882761</v>
      </c>
      <c r="V26" s="5"/>
      <c r="W26" s="4">
        <v>1541812.466416287</v>
      </c>
      <c r="X26" s="4">
        <f>IF(U26&gt;W26,U26-W26,0)</f>
        <v>49907.073271989124</v>
      </c>
      <c r="Z26" s="4">
        <f t="shared" ref="Z26:Z36" si="7">X11-X26</f>
        <v>4819.2022652737796</v>
      </c>
    </row>
    <row r="27" spans="2:26" x14ac:dyDescent="0.2">
      <c r="B27" s="2">
        <v>4065</v>
      </c>
      <c r="C27" s="2" t="s">
        <v>3</v>
      </c>
      <c r="D27" s="4">
        <v>3817833.2743000002</v>
      </c>
      <c r="E27" s="4">
        <v>130801.32</v>
      </c>
      <c r="F27" s="4">
        <f t="shared" ref="F27:F36" si="8">D27+E27</f>
        <v>3948634.5943</v>
      </c>
      <c r="G27" s="4">
        <v>41138</v>
      </c>
      <c r="H27" s="4">
        <v>117882.46</v>
      </c>
      <c r="I27" s="4">
        <v>0</v>
      </c>
      <c r="J27" s="4">
        <v>1074162.4395025661</v>
      </c>
      <c r="K27" s="4">
        <f t="shared" ref="K27:K36" si="9">F27-G27-H27-I27-J27</f>
        <v>2715451.6947974339</v>
      </c>
      <c r="L27" s="2">
        <v>494</v>
      </c>
      <c r="M27" s="4">
        <f t="shared" ref="M27:M36" si="10">K27/L27</f>
        <v>5496.8657789421741</v>
      </c>
      <c r="N27" s="4">
        <f t="shared" ref="N27:N36" si="11">M27*1.005</f>
        <v>5524.3501078368845</v>
      </c>
      <c r="O27" s="2">
        <v>464</v>
      </c>
      <c r="P27" s="4">
        <f t="shared" ref="P27:P36" si="12">O27*N27</f>
        <v>2563298.4500363143</v>
      </c>
      <c r="Q27" s="4">
        <v>36864</v>
      </c>
      <c r="R27" s="4">
        <v>117882.46</v>
      </c>
      <c r="S27" s="4">
        <v>0</v>
      </c>
      <c r="T27" s="4">
        <v>1074162.4395025661</v>
      </c>
      <c r="U27" s="4">
        <f t="shared" ref="U27:U36" si="13">SUM(P27:T27)</f>
        <v>3792207.3495388804</v>
      </c>
      <c r="V27" s="5"/>
      <c r="W27" s="4">
        <v>4019054.7593154516</v>
      </c>
      <c r="X27" s="4">
        <f t="shared" ref="X27:X36" si="14">IF(U27&gt;W27,U27-W27,0)</f>
        <v>0</v>
      </c>
      <c r="Z27" s="4">
        <f t="shared" si="7"/>
        <v>0</v>
      </c>
    </row>
    <row r="28" spans="2:26" x14ac:dyDescent="0.2">
      <c r="B28" s="2">
        <v>4246</v>
      </c>
      <c r="C28" s="2" t="s">
        <v>4</v>
      </c>
      <c r="D28" s="4">
        <v>6237261.6187000005</v>
      </c>
      <c r="E28" s="4">
        <v>241214.58</v>
      </c>
      <c r="F28" s="4">
        <f t="shared" si="8"/>
        <v>6478476.1987000005</v>
      </c>
      <c r="G28" s="4">
        <v>229475</v>
      </c>
      <c r="H28" s="4">
        <v>117882.46</v>
      </c>
      <c r="I28" s="4">
        <v>0</v>
      </c>
      <c r="J28" s="4">
        <v>1129362.0381378992</v>
      </c>
      <c r="K28" s="4">
        <f t="shared" si="9"/>
        <v>5001756.7005621009</v>
      </c>
      <c r="L28" s="2">
        <v>911</v>
      </c>
      <c r="M28" s="4">
        <f t="shared" si="10"/>
        <v>5490.4025253151494</v>
      </c>
      <c r="N28" s="4">
        <f t="shared" si="11"/>
        <v>5517.8545379417246</v>
      </c>
      <c r="O28" s="2">
        <v>983</v>
      </c>
      <c r="P28" s="4">
        <f t="shared" si="12"/>
        <v>5424051.0107967155</v>
      </c>
      <c r="Q28" s="4">
        <v>224000</v>
      </c>
      <c r="R28" s="4">
        <v>117882.46</v>
      </c>
      <c r="S28" s="4">
        <v>0</v>
      </c>
      <c r="T28" s="4">
        <v>1129362.0381378992</v>
      </c>
      <c r="U28" s="4">
        <f t="shared" si="13"/>
        <v>6895295.5089346152</v>
      </c>
      <c r="V28" s="5"/>
      <c r="W28" s="4">
        <v>6636084.2678215876</v>
      </c>
      <c r="X28" s="4">
        <f t="shared" si="14"/>
        <v>259211.24111302756</v>
      </c>
      <c r="Z28" s="4">
        <f t="shared" si="7"/>
        <v>95351.131902717054</v>
      </c>
    </row>
    <row r="29" spans="2:26" x14ac:dyDescent="0.2">
      <c r="B29" s="2">
        <v>5407</v>
      </c>
      <c r="C29" s="2" t="s">
        <v>5</v>
      </c>
      <c r="D29" s="4">
        <v>5650375.9809999997</v>
      </c>
      <c r="E29" s="4">
        <v>224533.44</v>
      </c>
      <c r="F29" s="4">
        <f t="shared" si="8"/>
        <v>5874909.4210000001</v>
      </c>
      <c r="G29" s="4">
        <v>37376</v>
      </c>
      <c r="H29" s="4">
        <v>117882.46</v>
      </c>
      <c r="I29" s="4">
        <v>0</v>
      </c>
      <c r="J29" s="4">
        <v>962634.87280851952</v>
      </c>
      <c r="K29" s="4">
        <f t="shared" si="9"/>
        <v>4757016.0881914804</v>
      </c>
      <c r="L29" s="2">
        <v>848</v>
      </c>
      <c r="M29" s="4">
        <f t="shared" si="10"/>
        <v>5609.68878324467</v>
      </c>
      <c r="N29" s="4">
        <f t="shared" si="11"/>
        <v>5637.7372271608929</v>
      </c>
      <c r="O29" s="2">
        <v>853</v>
      </c>
      <c r="P29" s="4">
        <f t="shared" si="12"/>
        <v>4808989.8547682418</v>
      </c>
      <c r="Q29" s="4">
        <v>37376</v>
      </c>
      <c r="R29" s="4">
        <v>117882.46</v>
      </c>
      <c r="S29" s="4">
        <v>0</v>
      </c>
      <c r="T29" s="4">
        <v>962634.87280851952</v>
      </c>
      <c r="U29" s="4">
        <f t="shared" si="13"/>
        <v>5926883.1875767615</v>
      </c>
      <c r="V29" s="5"/>
      <c r="W29" s="4">
        <v>6010560.6279110722</v>
      </c>
      <c r="X29" s="4">
        <f t="shared" si="14"/>
        <v>0</v>
      </c>
      <c r="Z29" s="4">
        <f t="shared" si="7"/>
        <v>0</v>
      </c>
    </row>
    <row r="30" spans="2:26" x14ac:dyDescent="0.2">
      <c r="B30" s="2">
        <v>5410</v>
      </c>
      <c r="C30" s="2" t="s">
        <v>6</v>
      </c>
      <c r="D30" s="4">
        <v>4405989.6213999996</v>
      </c>
      <c r="E30" s="4">
        <v>173430.9</v>
      </c>
      <c r="F30" s="4">
        <f t="shared" si="8"/>
        <v>4579420.5214</v>
      </c>
      <c r="G30" s="4">
        <v>42187</v>
      </c>
      <c r="H30" s="4">
        <v>117882.46</v>
      </c>
      <c r="I30" s="4">
        <v>0</v>
      </c>
      <c r="J30" s="4">
        <v>930120.90057518845</v>
      </c>
      <c r="K30" s="4">
        <f t="shared" si="9"/>
        <v>3489230.1608248116</v>
      </c>
      <c r="L30" s="2">
        <v>655</v>
      </c>
      <c r="M30" s="4">
        <f t="shared" si="10"/>
        <v>5327.0689478241402</v>
      </c>
      <c r="N30" s="4">
        <f t="shared" si="11"/>
        <v>5353.7042925632604</v>
      </c>
      <c r="O30" s="2">
        <v>669</v>
      </c>
      <c r="P30" s="4">
        <f t="shared" si="12"/>
        <v>3581628.1717248214</v>
      </c>
      <c r="Q30" s="4">
        <v>37888</v>
      </c>
      <c r="R30" s="4">
        <v>117882.46</v>
      </c>
      <c r="S30" s="4">
        <v>0</v>
      </c>
      <c r="T30" s="4">
        <v>930120.90057518845</v>
      </c>
      <c r="U30" s="4">
        <f t="shared" si="13"/>
        <v>4667519.5323000103</v>
      </c>
      <c r="V30" s="5"/>
      <c r="W30" s="4">
        <v>4671319.8068293165</v>
      </c>
      <c r="X30" s="4">
        <f t="shared" si="14"/>
        <v>0</v>
      </c>
      <c r="Z30" s="4">
        <f t="shared" si="7"/>
        <v>20830.17893706914</v>
      </c>
    </row>
    <row r="31" spans="2:26" x14ac:dyDescent="0.2">
      <c r="B31" s="2">
        <v>5425</v>
      </c>
      <c r="C31" s="2" t="s">
        <v>7</v>
      </c>
      <c r="D31" s="4">
        <v>5394637.6025</v>
      </c>
      <c r="E31" s="4">
        <v>261742.05429999999</v>
      </c>
      <c r="F31" s="4">
        <f t="shared" si="8"/>
        <v>5656379.6568</v>
      </c>
      <c r="G31" s="4">
        <v>37165</v>
      </c>
      <c r="H31" s="4">
        <v>117882.46</v>
      </c>
      <c r="I31" s="4">
        <v>0</v>
      </c>
      <c r="J31" s="4">
        <v>847696.28785920015</v>
      </c>
      <c r="K31" s="4">
        <f t="shared" si="9"/>
        <v>4653635.9089407995</v>
      </c>
      <c r="L31" s="2">
        <v>875</v>
      </c>
      <c r="M31" s="4">
        <f t="shared" si="10"/>
        <v>5318.441038789485</v>
      </c>
      <c r="N31" s="4">
        <f t="shared" si="11"/>
        <v>5345.0332439834319</v>
      </c>
      <c r="O31" s="2">
        <v>915</v>
      </c>
      <c r="P31" s="4">
        <f t="shared" si="12"/>
        <v>4890705.4182448406</v>
      </c>
      <c r="Q31" s="4">
        <v>33792</v>
      </c>
      <c r="R31" s="4">
        <v>117882.46</v>
      </c>
      <c r="S31" s="4">
        <v>0</v>
      </c>
      <c r="T31" s="4">
        <v>847696.28785920015</v>
      </c>
      <c r="U31" s="4">
        <f t="shared" si="13"/>
        <v>5890076.166104041</v>
      </c>
      <c r="V31" s="5"/>
      <c r="W31" s="4">
        <v>5749774.2256950978</v>
      </c>
      <c r="X31" s="4">
        <f t="shared" si="14"/>
        <v>140301.94040894322</v>
      </c>
      <c r="Z31" s="4">
        <f t="shared" si="7"/>
        <v>43184.070892941207</v>
      </c>
    </row>
    <row r="32" spans="2:26" x14ac:dyDescent="0.2">
      <c r="B32" s="2">
        <v>5431</v>
      </c>
      <c r="C32" s="2" t="s">
        <v>8</v>
      </c>
      <c r="D32" s="4">
        <v>4964460.4675000003</v>
      </c>
      <c r="E32" s="4">
        <v>201497.58</v>
      </c>
      <c r="F32" s="4">
        <f t="shared" si="8"/>
        <v>5165958.0475000003</v>
      </c>
      <c r="G32" s="4">
        <v>49005</v>
      </c>
      <c r="H32" s="4">
        <v>117882.46</v>
      </c>
      <c r="I32" s="4">
        <v>0</v>
      </c>
      <c r="J32" s="4">
        <v>900853.36249140068</v>
      </c>
      <c r="K32" s="4">
        <f>F32-G32-H32-I32-J32</f>
        <v>4098217.2250085995</v>
      </c>
      <c r="L32" s="2">
        <v>761</v>
      </c>
      <c r="M32" s="4">
        <f>K32/L32</f>
        <v>5385.3051576985536</v>
      </c>
      <c r="N32" s="4">
        <f t="shared" si="11"/>
        <v>5412.2316834870453</v>
      </c>
      <c r="O32" s="2">
        <v>753</v>
      </c>
      <c r="P32" s="4">
        <f t="shared" si="12"/>
        <v>4075410.4576657452</v>
      </c>
      <c r="Q32" s="4">
        <v>44544</v>
      </c>
      <c r="R32" s="4">
        <v>117882.46</v>
      </c>
      <c r="S32" s="4">
        <v>0</v>
      </c>
      <c r="T32" s="4">
        <v>900853.36249140068</v>
      </c>
      <c r="U32" s="4">
        <f>SUM(P32:T32)</f>
        <v>5138690.280157146</v>
      </c>
      <c r="V32" s="5"/>
      <c r="W32" s="4">
        <v>5278325.2677610479</v>
      </c>
      <c r="X32" s="4">
        <f t="shared" si="14"/>
        <v>0</v>
      </c>
      <c r="Z32" s="4">
        <f t="shared" si="7"/>
        <v>0</v>
      </c>
    </row>
    <row r="33" spans="2:26" x14ac:dyDescent="0.2">
      <c r="B33" s="2">
        <v>5456</v>
      </c>
      <c r="C33" s="2" t="s">
        <v>9</v>
      </c>
      <c r="D33" s="4">
        <v>5284356.3455999997</v>
      </c>
      <c r="E33" s="4">
        <v>212883.12</v>
      </c>
      <c r="F33" s="4">
        <f t="shared" si="8"/>
        <v>5497239.4655999998</v>
      </c>
      <c r="G33" s="4">
        <v>35177</v>
      </c>
      <c r="H33" s="4">
        <v>117882.46</v>
      </c>
      <c r="I33" s="4">
        <v>0</v>
      </c>
      <c r="J33" s="4">
        <v>875983.98362190009</v>
      </c>
      <c r="K33" s="4">
        <f t="shared" si="9"/>
        <v>4468196.0219780998</v>
      </c>
      <c r="L33" s="2">
        <v>804</v>
      </c>
      <c r="M33" s="4">
        <f t="shared" si="10"/>
        <v>5557.4577387787313</v>
      </c>
      <c r="N33" s="4">
        <f t="shared" si="11"/>
        <v>5585.2450274726243</v>
      </c>
      <c r="O33" s="2">
        <v>789</v>
      </c>
      <c r="P33" s="4">
        <f t="shared" si="12"/>
        <v>4406758.3266759003</v>
      </c>
      <c r="Q33" s="4">
        <v>34560</v>
      </c>
      <c r="R33" s="4">
        <v>117882.46</v>
      </c>
      <c r="S33" s="4">
        <v>0</v>
      </c>
      <c r="T33" s="4">
        <v>875983.98362190009</v>
      </c>
      <c r="U33" s="4">
        <f t="shared" si="13"/>
        <v>5435184.7702978002</v>
      </c>
      <c r="V33" s="5"/>
      <c r="W33" s="4">
        <v>5622922.5352819376</v>
      </c>
      <c r="X33" s="4">
        <f t="shared" si="14"/>
        <v>0</v>
      </c>
      <c r="Z33" s="4">
        <f t="shared" si="7"/>
        <v>0</v>
      </c>
    </row>
    <row r="34" spans="2:26" x14ac:dyDescent="0.2">
      <c r="B34" s="2">
        <v>5461</v>
      </c>
      <c r="C34" s="2" t="s">
        <v>10</v>
      </c>
      <c r="D34" s="4">
        <v>6356183.6957</v>
      </c>
      <c r="E34" s="4">
        <v>253394.46</v>
      </c>
      <c r="F34" s="4">
        <f t="shared" si="8"/>
        <v>6609578.1557</v>
      </c>
      <c r="G34" s="4">
        <v>52189</v>
      </c>
      <c r="H34" s="4">
        <v>117882.46</v>
      </c>
      <c r="I34" s="4">
        <v>0</v>
      </c>
      <c r="J34" s="4">
        <v>1161474.5852852932</v>
      </c>
      <c r="K34" s="4">
        <f t="shared" si="9"/>
        <v>5278032.1104147071</v>
      </c>
      <c r="L34" s="2">
        <v>957</v>
      </c>
      <c r="M34" s="4">
        <f t="shared" si="10"/>
        <v>5515.185068353926</v>
      </c>
      <c r="N34" s="4">
        <f t="shared" si="11"/>
        <v>5542.7609936956951</v>
      </c>
      <c r="O34" s="2">
        <v>961</v>
      </c>
      <c r="P34" s="4">
        <f t="shared" si="12"/>
        <v>5326593.3149415627</v>
      </c>
      <c r="Q34" s="4">
        <v>50944</v>
      </c>
      <c r="R34" s="4">
        <v>117882.46</v>
      </c>
      <c r="S34" s="4">
        <v>0</v>
      </c>
      <c r="T34" s="4">
        <v>1161474.5852852932</v>
      </c>
      <c r="U34" s="4">
        <f t="shared" si="13"/>
        <v>6656894.3602268556</v>
      </c>
      <c r="V34" s="5"/>
      <c r="W34" s="4">
        <v>6758634.9168808097</v>
      </c>
      <c r="X34" s="4">
        <f t="shared" si="14"/>
        <v>0</v>
      </c>
      <c r="Z34" s="4">
        <f t="shared" si="7"/>
        <v>0</v>
      </c>
    </row>
    <row r="35" spans="2:26" x14ac:dyDescent="0.2">
      <c r="B35" s="2">
        <v>5468</v>
      </c>
      <c r="C35" s="2" t="s">
        <v>11</v>
      </c>
      <c r="D35" s="4">
        <v>5590689.7876000004</v>
      </c>
      <c r="E35" s="4">
        <v>230283.55710000001</v>
      </c>
      <c r="F35" s="4">
        <f t="shared" si="8"/>
        <v>5820973.3447000002</v>
      </c>
      <c r="G35" s="4">
        <v>88320</v>
      </c>
      <c r="H35" s="4">
        <v>117882.46</v>
      </c>
      <c r="I35" s="4">
        <v>0</v>
      </c>
      <c r="J35" s="4">
        <v>673902.21617833874</v>
      </c>
      <c r="K35" s="4">
        <f t="shared" si="9"/>
        <v>4940868.6685216613</v>
      </c>
      <c r="L35" s="2">
        <v>813</v>
      </c>
      <c r="M35" s="4">
        <f t="shared" si="10"/>
        <v>6077.3292355739995</v>
      </c>
      <c r="N35" s="4">
        <f t="shared" si="11"/>
        <v>6107.7158817518684</v>
      </c>
      <c r="O35" s="2">
        <v>830</v>
      </c>
      <c r="P35" s="4">
        <f t="shared" si="12"/>
        <v>5069404.1818540506</v>
      </c>
      <c r="Q35" s="4">
        <v>88320</v>
      </c>
      <c r="R35" s="4">
        <v>117882.46</v>
      </c>
      <c r="S35" s="4">
        <v>0</v>
      </c>
      <c r="T35" s="4">
        <v>673902.21617833874</v>
      </c>
      <c r="U35" s="4">
        <f t="shared" si="13"/>
        <v>5949508.8580323895</v>
      </c>
      <c r="V35" s="5"/>
      <c r="W35" s="4">
        <v>5963215.477846642</v>
      </c>
      <c r="X35" s="4">
        <f t="shared" si="14"/>
        <v>0</v>
      </c>
      <c r="Z35" s="4">
        <f t="shared" si="7"/>
        <v>3824.7847025645897</v>
      </c>
    </row>
    <row r="36" spans="2:26" x14ac:dyDescent="0.2">
      <c r="B36" s="9">
        <v>4001</v>
      </c>
      <c r="C36" s="9" t="s">
        <v>12</v>
      </c>
      <c r="D36" s="10">
        <v>4815857.8372999998</v>
      </c>
      <c r="E36" s="10">
        <v>167486.92000000001</v>
      </c>
      <c r="F36" s="10">
        <f t="shared" si="8"/>
        <v>4983344.7572999997</v>
      </c>
      <c r="G36" s="10">
        <v>24157</v>
      </c>
      <c r="H36" s="10">
        <v>117882.46</v>
      </c>
      <c r="I36" s="10">
        <v>0</v>
      </c>
      <c r="J36" s="10">
        <v>1286031.7026336</v>
      </c>
      <c r="K36" s="10">
        <f t="shared" si="9"/>
        <v>3555273.5946664</v>
      </c>
      <c r="L36" s="9">
        <v>614</v>
      </c>
      <c r="M36" s="10">
        <f t="shared" si="10"/>
        <v>5790.3478740495111</v>
      </c>
      <c r="N36" s="10">
        <f t="shared" si="11"/>
        <v>5819.2996134197583</v>
      </c>
      <c r="O36" s="9">
        <v>614</v>
      </c>
      <c r="P36" s="10">
        <f t="shared" si="12"/>
        <v>3573049.9626397318</v>
      </c>
      <c r="Q36" s="10">
        <v>24696</v>
      </c>
      <c r="R36" s="10">
        <v>117882.46</v>
      </c>
      <c r="S36" s="10">
        <v>0</v>
      </c>
      <c r="T36" s="10">
        <v>1286031.7026336</v>
      </c>
      <c r="U36" s="10">
        <f t="shared" si="13"/>
        <v>5001660.125273332</v>
      </c>
      <c r="V36" s="11"/>
      <c r="W36" s="10">
        <v>5151877.1354127983</v>
      </c>
      <c r="X36" s="10">
        <f t="shared" si="14"/>
        <v>0</v>
      </c>
      <c r="Y36" s="12"/>
      <c r="Z36" s="10">
        <f t="shared" si="7"/>
        <v>0</v>
      </c>
    </row>
    <row r="38" spans="2:26" ht="15.75" thickBot="1" x14ac:dyDescent="0.25">
      <c r="Z38" s="8">
        <f>SUM(Z26:Z36)</f>
        <v>168009.36870056577</v>
      </c>
    </row>
    <row r="39" spans="2:26" ht="15.75" thickTop="1" x14ac:dyDescent="0.2"/>
  </sheetData>
  <sheetProtection algorithmName="SHA-512" hashValue="MHDGZWYildJRs8CQqPCxCJrb/lctzG+OcJMyBtZHiis5G3ZpwERYjeGiRJBdB6NkAJhLZL83T1V3K2I3f/6Xqw==" saltValue="4vK7AjlqaC6ig1zmB7ghn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PFI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Scott, Christopher - ST F</dc:creator>
  <cp:lastModifiedBy>Walker, Claire - ST F</cp:lastModifiedBy>
  <dcterms:created xsi:type="dcterms:W3CDTF">2020-11-20T11:43:30Z</dcterms:created>
  <dcterms:modified xsi:type="dcterms:W3CDTF">2020-12-10T16:07:46Z</dcterms:modified>
</cp:coreProperties>
</file>